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Лист4" sheetId="4" r:id="rId1"/>
    <sheet name="Лист5" sheetId="5" r:id="rId2"/>
  </sheets>
  <calcPr calcId="152511"/>
</workbook>
</file>

<file path=xl/calcChain.xml><?xml version="1.0" encoding="utf-8"?>
<calcChain xmlns="http://schemas.openxmlformats.org/spreadsheetml/2006/main">
  <c r="I504" i="5" l="1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03" i="5"/>
  <c r="F412" i="5" l="1"/>
  <c r="G671" i="5" l="1"/>
  <c r="H623" i="5" l="1"/>
  <c r="J623" i="5" s="1"/>
  <c r="H624" i="5"/>
  <c r="J624" i="5" s="1"/>
  <c r="H625" i="5"/>
  <c r="J625" i="5" s="1"/>
  <c r="H622" i="5"/>
  <c r="J622" i="5" s="1"/>
  <c r="J976" i="5" l="1"/>
  <c r="J975" i="5"/>
  <c r="J974" i="5"/>
  <c r="J973" i="5"/>
  <c r="J972" i="5"/>
  <c r="J971" i="5"/>
  <c r="J970" i="5"/>
  <c r="J969" i="5"/>
  <c r="J968" i="5"/>
  <c r="J967" i="5"/>
  <c r="J966" i="5"/>
  <c r="J965" i="5"/>
  <c r="J977" i="5" s="1"/>
  <c r="G732" i="5" s="1"/>
  <c r="E917" i="5" l="1"/>
  <c r="E112" i="5"/>
  <c r="J708" i="5"/>
  <c r="J709" i="5"/>
  <c r="J710" i="5"/>
  <c r="J711" i="5"/>
  <c r="J712" i="5"/>
  <c r="J713" i="5"/>
  <c r="J714" i="5"/>
  <c r="J715" i="5"/>
  <c r="J716" i="5"/>
  <c r="J717" i="5"/>
  <c r="J718" i="5"/>
  <c r="J70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67" i="5"/>
  <c r="H190" i="5"/>
  <c r="D168" i="5" s="1"/>
  <c r="H191" i="5"/>
  <c r="D169" i="5" s="1"/>
  <c r="H192" i="5"/>
  <c r="D170" i="5" s="1"/>
  <c r="H193" i="5"/>
  <c r="D171" i="5" s="1"/>
  <c r="H194" i="5"/>
  <c r="D172" i="5" s="1"/>
  <c r="H195" i="5"/>
  <c r="D173" i="5" s="1"/>
  <c r="H196" i="5"/>
  <c r="D174" i="5" s="1"/>
  <c r="H197" i="5"/>
  <c r="D175" i="5" s="1"/>
  <c r="H198" i="5"/>
  <c r="D176" i="5" s="1"/>
  <c r="H199" i="5"/>
  <c r="D177" i="5" s="1"/>
  <c r="H200" i="5"/>
  <c r="D178" i="5" s="1"/>
  <c r="H201" i="5"/>
  <c r="D179" i="5" s="1"/>
  <c r="H202" i="5"/>
  <c r="D180" i="5" s="1"/>
  <c r="H203" i="5"/>
  <c r="D181" i="5" s="1"/>
  <c r="H189" i="5"/>
  <c r="D167" i="5" s="1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189" i="5"/>
  <c r="I239" i="5" l="1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38" i="5"/>
  <c r="H636" i="5" l="1"/>
  <c r="D35" i="4" s="1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22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17" i="5"/>
  <c r="G918" i="5"/>
  <c r="G919" i="5"/>
  <c r="G920" i="5"/>
  <c r="G921" i="5"/>
  <c r="G922" i="5"/>
  <c r="G923" i="5"/>
  <c r="G924" i="5"/>
  <c r="G926" i="5"/>
  <c r="G928" i="5"/>
  <c r="G931" i="5"/>
  <c r="G932" i="5"/>
  <c r="G933" i="5"/>
  <c r="G934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17" i="5"/>
  <c r="F918" i="5"/>
  <c r="F919" i="5"/>
  <c r="F920" i="5"/>
  <c r="F921" i="5"/>
  <c r="F922" i="5"/>
  <c r="F923" i="5"/>
  <c r="F924" i="5"/>
  <c r="F926" i="5"/>
  <c r="F928" i="5"/>
  <c r="F931" i="5"/>
  <c r="F933" i="5"/>
  <c r="F934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I951" i="5" l="1"/>
  <c r="G867" i="5" s="1"/>
  <c r="I149" i="5"/>
  <c r="G106" i="5" s="1"/>
  <c r="D10" i="4" s="1"/>
  <c r="H951" i="5"/>
  <c r="F867" i="5" s="1"/>
  <c r="J951" i="5"/>
  <c r="H867" i="5" s="1"/>
  <c r="E951" i="5"/>
  <c r="D867" i="5" s="1"/>
  <c r="D898" i="5"/>
  <c r="G935" i="5" s="1"/>
  <c r="D893" i="5"/>
  <c r="G930" i="5" s="1"/>
  <c r="D892" i="5"/>
  <c r="G929" i="5" s="1"/>
  <c r="D890" i="5"/>
  <c r="G927" i="5" s="1"/>
  <c r="D888" i="5"/>
  <c r="G925" i="5" s="1"/>
  <c r="C898" i="5"/>
  <c r="F935" i="5" s="1"/>
  <c r="C895" i="5"/>
  <c r="F932" i="5" s="1"/>
  <c r="C893" i="5"/>
  <c r="F930" i="5" s="1"/>
  <c r="C892" i="5"/>
  <c r="F929" i="5" s="1"/>
  <c r="C890" i="5"/>
  <c r="F927" i="5" s="1"/>
  <c r="C888" i="5"/>
  <c r="F925" i="5" s="1"/>
  <c r="E775" i="5"/>
  <c r="E776" i="5"/>
  <c r="E777" i="5"/>
  <c r="E778" i="5"/>
  <c r="K778" i="5" s="1"/>
  <c r="E779" i="5"/>
  <c r="E780" i="5"/>
  <c r="E781" i="5"/>
  <c r="E782" i="5"/>
  <c r="K782" i="5" s="1"/>
  <c r="E783" i="5"/>
  <c r="E784" i="5"/>
  <c r="E785" i="5"/>
  <c r="E786" i="5"/>
  <c r="K786" i="5" s="1"/>
  <c r="E787" i="5"/>
  <c r="E788" i="5"/>
  <c r="E789" i="5"/>
  <c r="E790" i="5"/>
  <c r="K790" i="5" s="1"/>
  <c r="E791" i="5"/>
  <c r="E792" i="5"/>
  <c r="E793" i="5"/>
  <c r="E794" i="5"/>
  <c r="K794" i="5" s="1"/>
  <c r="E795" i="5"/>
  <c r="E796" i="5"/>
  <c r="E797" i="5"/>
  <c r="E798" i="5"/>
  <c r="K798" i="5" s="1"/>
  <c r="E799" i="5"/>
  <c r="E800" i="5"/>
  <c r="E774" i="5"/>
  <c r="K774" i="5" s="1"/>
  <c r="K800" i="5"/>
  <c r="K799" i="5"/>
  <c r="K797" i="5"/>
  <c r="K796" i="5"/>
  <c r="K795" i="5"/>
  <c r="K793" i="5"/>
  <c r="K792" i="5"/>
  <c r="K791" i="5"/>
  <c r="K789" i="5"/>
  <c r="K788" i="5"/>
  <c r="K787" i="5"/>
  <c r="K785" i="5"/>
  <c r="K784" i="5"/>
  <c r="K783" i="5"/>
  <c r="K781" i="5"/>
  <c r="K780" i="5"/>
  <c r="K779" i="5"/>
  <c r="K777" i="5"/>
  <c r="K776" i="5"/>
  <c r="K775" i="5"/>
  <c r="E743" i="5"/>
  <c r="K743" i="5" s="1"/>
  <c r="E744" i="5"/>
  <c r="K744" i="5" s="1"/>
  <c r="E745" i="5"/>
  <c r="K745" i="5" s="1"/>
  <c r="E746" i="5"/>
  <c r="K746" i="5" s="1"/>
  <c r="E747" i="5"/>
  <c r="K747" i="5" s="1"/>
  <c r="E748" i="5"/>
  <c r="K748" i="5" s="1"/>
  <c r="E749" i="5"/>
  <c r="K749" i="5" s="1"/>
  <c r="E750" i="5"/>
  <c r="K750" i="5" s="1"/>
  <c r="E751" i="5"/>
  <c r="K751" i="5" s="1"/>
  <c r="E752" i="5"/>
  <c r="K752" i="5" s="1"/>
  <c r="E753" i="5"/>
  <c r="K753" i="5" s="1"/>
  <c r="E754" i="5"/>
  <c r="K754" i="5" s="1"/>
  <c r="E755" i="5"/>
  <c r="K755" i="5" s="1"/>
  <c r="E756" i="5"/>
  <c r="K756" i="5" s="1"/>
  <c r="E757" i="5"/>
  <c r="K757" i="5" s="1"/>
  <c r="E758" i="5"/>
  <c r="K758" i="5" s="1"/>
  <c r="E759" i="5"/>
  <c r="K759" i="5" s="1"/>
  <c r="E760" i="5"/>
  <c r="K760" i="5" s="1"/>
  <c r="E761" i="5"/>
  <c r="K761" i="5" s="1"/>
  <c r="E762" i="5"/>
  <c r="K762" i="5" s="1"/>
  <c r="E763" i="5"/>
  <c r="K763" i="5" s="1"/>
  <c r="E764" i="5"/>
  <c r="K764" i="5" s="1"/>
  <c r="E765" i="5"/>
  <c r="K765" i="5" s="1"/>
  <c r="E766" i="5"/>
  <c r="K766" i="5" s="1"/>
  <c r="E767" i="5"/>
  <c r="K767" i="5" s="1"/>
  <c r="E768" i="5"/>
  <c r="K768" i="5" s="1"/>
  <c r="E742" i="5"/>
  <c r="K742" i="5" s="1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682" i="5"/>
  <c r="G636" i="5" s="1"/>
  <c r="D34" i="4" s="1"/>
  <c r="E661" i="5"/>
  <c r="G661" i="5" s="1"/>
  <c r="F636" i="5" s="1"/>
  <c r="D33" i="4" s="1"/>
  <c r="H644" i="5"/>
  <c r="E636" i="5" s="1"/>
  <c r="D32" i="4" s="1"/>
  <c r="H605" i="5"/>
  <c r="G582" i="5" s="1"/>
  <c r="D29" i="4" s="1"/>
  <c r="H589" i="5"/>
  <c r="F582" i="5" s="1"/>
  <c r="D28" i="4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D31" i="4" l="1"/>
  <c r="D27" i="4"/>
  <c r="J719" i="5"/>
  <c r="D636" i="5"/>
  <c r="I82" i="5" s="1"/>
  <c r="F951" i="5"/>
  <c r="G951" i="5"/>
  <c r="K769" i="5"/>
  <c r="D38" i="4" s="1"/>
  <c r="H857" i="5"/>
  <c r="E732" i="5" s="1"/>
  <c r="D40" i="4" s="1"/>
  <c r="K801" i="5"/>
  <c r="J626" i="5"/>
  <c r="D582" i="5"/>
  <c r="G82" i="5" s="1"/>
  <c r="K573" i="5"/>
  <c r="F454" i="5" s="1"/>
  <c r="D26" i="4" s="1"/>
  <c r="G545" i="5"/>
  <c r="G454" i="5" s="1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63" i="5"/>
  <c r="D25" i="4"/>
  <c r="F423" i="5"/>
  <c r="I260" i="5" s="1"/>
  <c r="D21" i="4" s="1"/>
  <c r="G394" i="5"/>
  <c r="H260" i="5" s="1"/>
  <c r="D20" i="4" s="1"/>
  <c r="H383" i="5"/>
  <c r="G260" i="5" s="1"/>
  <c r="D19" i="4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K356" i="5" s="1"/>
  <c r="J355" i="5"/>
  <c r="K355" i="5" s="1"/>
  <c r="J354" i="5"/>
  <c r="K354" i="5" s="1"/>
  <c r="J353" i="5"/>
  <c r="K353" i="5" s="1"/>
  <c r="J352" i="5"/>
  <c r="K352" i="5" s="1"/>
  <c r="J351" i="5"/>
  <c r="K351" i="5" s="1"/>
  <c r="F329" i="5"/>
  <c r="F330" i="5"/>
  <c r="F331" i="5"/>
  <c r="F332" i="5"/>
  <c r="F333" i="5"/>
  <c r="F334" i="5"/>
  <c r="F335" i="5"/>
  <c r="F328" i="5"/>
  <c r="J320" i="5"/>
  <c r="K320" i="5" s="1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I275" i="5"/>
  <c r="I276" i="5"/>
  <c r="I277" i="5"/>
  <c r="I278" i="5"/>
  <c r="I279" i="5"/>
  <c r="I280" i="5"/>
  <c r="I281" i="5"/>
  <c r="I282" i="5"/>
  <c r="I283" i="5"/>
  <c r="I274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67" i="5"/>
  <c r="J228" i="5"/>
  <c r="J229" i="5"/>
  <c r="J230" i="5"/>
  <c r="J231" i="5"/>
  <c r="J232" i="5"/>
  <c r="H167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J220" i="5"/>
  <c r="J221" i="5"/>
  <c r="J222" i="5"/>
  <c r="J223" i="5"/>
  <c r="J224" i="5"/>
  <c r="J225" i="5"/>
  <c r="J226" i="5"/>
  <c r="J227" i="5"/>
  <c r="J233" i="5"/>
  <c r="J219" i="5"/>
  <c r="F112" i="5"/>
  <c r="F106" i="5" s="1"/>
  <c r="D9" i="4" s="1"/>
  <c r="E106" i="5"/>
  <c r="D8" i="4" s="1"/>
  <c r="F697" i="5" l="1"/>
  <c r="D42" i="4"/>
  <c r="K233" i="5"/>
  <c r="F181" i="5"/>
  <c r="K222" i="5"/>
  <c r="F170" i="5"/>
  <c r="K232" i="5"/>
  <c r="F180" i="5"/>
  <c r="K228" i="5"/>
  <c r="F176" i="5"/>
  <c r="H82" i="5"/>
  <c r="D30" i="4"/>
  <c r="K226" i="5"/>
  <c r="F174" i="5"/>
  <c r="K224" i="5"/>
  <c r="F172" i="5"/>
  <c r="K220" i="5"/>
  <c r="F168" i="5"/>
  <c r="K230" i="5"/>
  <c r="F178" i="5"/>
  <c r="K219" i="5"/>
  <c r="J234" i="5"/>
  <c r="K227" i="5"/>
  <c r="F175" i="5"/>
  <c r="K225" i="5"/>
  <c r="F173" i="5"/>
  <c r="K223" i="5"/>
  <c r="K234" i="5" s="1"/>
  <c r="D12" i="4" s="1"/>
  <c r="F171" i="5"/>
  <c r="K221" i="5"/>
  <c r="F169" i="5"/>
  <c r="K231" i="5"/>
  <c r="F179" i="5"/>
  <c r="K229" i="5"/>
  <c r="F177" i="5"/>
  <c r="D732" i="5"/>
  <c r="D39" i="4"/>
  <c r="D106" i="5"/>
  <c r="F96" i="5" s="1"/>
  <c r="E867" i="5"/>
  <c r="C867" i="5" s="1"/>
  <c r="F732" i="5" s="1"/>
  <c r="I530" i="5"/>
  <c r="E454" i="5" s="1"/>
  <c r="F336" i="5"/>
  <c r="E260" i="5" s="1"/>
  <c r="D17" i="4" s="1"/>
  <c r="K366" i="5"/>
  <c r="F260" i="5" s="1"/>
  <c r="D18" i="4" s="1"/>
  <c r="H490" i="5"/>
  <c r="D454" i="5" s="1"/>
  <c r="D23" i="4" s="1"/>
  <c r="I284" i="5"/>
  <c r="C260" i="5" s="1"/>
  <c r="D15" i="4" s="1"/>
  <c r="K321" i="5"/>
  <c r="D260" i="5" s="1"/>
  <c r="D16" i="4" s="1"/>
  <c r="F167" i="5"/>
  <c r="I253" i="5"/>
  <c r="D13" i="4" s="1"/>
  <c r="C454" i="5" l="1"/>
  <c r="F82" i="5" s="1"/>
  <c r="D24" i="4"/>
  <c r="D22" i="4" s="1"/>
  <c r="C732" i="5"/>
  <c r="G697" i="5" s="1"/>
  <c r="E697" i="5" s="1"/>
  <c r="G72" i="5" s="1"/>
  <c r="D41" i="4"/>
  <c r="D43" i="4" s="1"/>
  <c r="D14" i="4"/>
  <c r="C179" i="5"/>
  <c r="C180" i="5"/>
  <c r="C181" i="5"/>
  <c r="C178" i="5"/>
  <c r="B260" i="5"/>
  <c r="E82" i="5" s="1"/>
  <c r="C177" i="5"/>
  <c r="C171" i="5"/>
  <c r="C175" i="5"/>
  <c r="C169" i="5"/>
  <c r="C168" i="5"/>
  <c r="C172" i="5"/>
  <c r="C176" i="5"/>
  <c r="C173" i="5"/>
  <c r="C170" i="5"/>
  <c r="C174" i="5"/>
  <c r="C167" i="5"/>
  <c r="I204" i="5"/>
  <c r="D11" i="4" s="1"/>
  <c r="D7" i="4" s="1"/>
  <c r="D36" i="4" l="1"/>
  <c r="D45" i="4" s="1"/>
  <c r="C182" i="5"/>
  <c r="G96" i="5" s="1"/>
  <c r="E96" i="5" s="1"/>
  <c r="D82" i="5" s="1"/>
  <c r="C82" i="5" s="1"/>
  <c r="F72" i="5" s="1"/>
  <c r="E72" i="5" s="1"/>
</calcChain>
</file>

<file path=xl/sharedStrings.xml><?xml version="1.0" encoding="utf-8"?>
<sst xmlns="http://schemas.openxmlformats.org/spreadsheetml/2006/main" count="801" uniqueCount="576">
  <si>
    <r>
      <t>V</t>
    </r>
    <r>
      <rPr>
        <b/>
        <vertAlign val="subscript"/>
        <sz val="12"/>
        <color theme="1"/>
        <rFont val="Times New Roman"/>
        <family val="1"/>
        <charset val="204"/>
      </rPr>
      <t>c.t.sum.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</si>
  <si>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c.t.s.cpt.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</si>
  <si>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n.g.opr.</t>
    </r>
  </si>
  <si>
    <r>
      <t>V</t>
    </r>
    <r>
      <rPr>
        <vertAlign val="subscript"/>
        <sz val="11"/>
        <color theme="1"/>
        <rFont val="Times New Roman"/>
        <family val="1"/>
        <charset val="204"/>
      </rPr>
      <t>c.t s trt.</t>
    </r>
  </si>
  <si>
    <r>
      <t>VPA</t>
    </r>
    <r>
      <rPr>
        <b/>
        <vertAlign val="subscript"/>
        <sz val="11"/>
        <color theme="1"/>
        <rFont val="Times New Roman"/>
        <family val="1"/>
        <charset val="204"/>
      </rPr>
      <t>n.</t>
    </r>
  </si>
  <si>
    <r>
      <t>V</t>
    </r>
    <r>
      <rPr>
        <vertAlign val="subscript"/>
        <sz val="11"/>
        <color theme="1"/>
        <rFont val="Times New Roman"/>
        <family val="1"/>
        <charset val="204"/>
      </rPr>
      <t>c.t.sum.</t>
    </r>
  </si>
  <si>
    <r>
      <t>V</t>
    </r>
    <r>
      <rPr>
        <vertAlign val="subscript"/>
        <sz val="11"/>
        <color theme="1"/>
        <rFont val="Times New Roman"/>
        <family val="1"/>
        <charset val="204"/>
      </rPr>
      <t>pr.a.sum.</t>
    </r>
  </si>
  <si>
    <r>
      <t>V</t>
    </r>
    <r>
      <rPr>
        <vertAlign val="subscript"/>
        <sz val="11"/>
        <color theme="1"/>
        <rFont val="Times New Roman"/>
        <family val="1"/>
        <charset val="204"/>
      </rPr>
      <t>c.t. t/d.</t>
    </r>
  </si>
  <si>
    <r>
      <t>V</t>
    </r>
    <r>
      <rPr>
        <vertAlign val="subscript"/>
        <sz val="11"/>
        <color theme="1"/>
        <rFont val="Times New Roman"/>
        <family val="1"/>
        <charset val="204"/>
      </rPr>
      <t>sum.antiincend</t>
    </r>
  </si>
  <si>
    <r>
      <t xml:space="preserve">V </t>
    </r>
    <r>
      <rPr>
        <vertAlign val="subscript"/>
        <sz val="11"/>
        <color theme="1"/>
        <rFont val="Times New Roman"/>
        <family val="1"/>
        <charset val="204"/>
      </rPr>
      <t>c.t. s. cnl.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</si>
  <si>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c.t.s.cpt.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</si>
  <si>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st.supr.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</si>
  <si>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st.sub. 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</si>
  <si>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st.supr. 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</si>
  <si>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s.s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</si>
  <si>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s.mf.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</si>
  <si>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s.c.c.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</si>
  <si>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s.s </t>
    </r>
  </si>
  <si>
    <r>
      <t>V</t>
    </r>
    <r>
      <rPr>
        <vertAlign val="subscript"/>
        <sz val="9"/>
        <color theme="1"/>
        <rFont val="Calibri"/>
        <family val="2"/>
        <charset val="204"/>
        <scheme val="minor"/>
      </rPr>
      <t xml:space="preserve"> total site</t>
    </r>
  </si>
  <si>
    <r>
      <t xml:space="preserve">V </t>
    </r>
    <r>
      <rPr>
        <vertAlign val="subscript"/>
        <sz val="9"/>
        <color theme="1"/>
        <rFont val="Calibri"/>
        <family val="2"/>
        <charset val="204"/>
        <scheme val="minor"/>
      </rPr>
      <t>total microfiltre</t>
    </r>
  </si>
  <si>
    <t>%</t>
  </si>
  <si>
    <t>v</t>
  </si>
  <si>
    <t>t</t>
  </si>
  <si>
    <t>n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</si>
  <si>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st.sub.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</si>
  <si>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sp.f.a.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</si>
  <si>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sp.c/t. </t>
    </r>
  </si>
  <si>
    <r>
      <t>n</t>
    </r>
    <r>
      <rPr>
        <vertAlign val="subscript"/>
        <sz val="12"/>
        <color theme="1"/>
        <rFont val="Times New Roman"/>
        <family val="1"/>
        <charset val="204"/>
      </rPr>
      <t xml:space="preserve"> 1</t>
    </r>
  </si>
  <si>
    <r>
      <t>n</t>
    </r>
    <r>
      <rPr>
        <vertAlign val="subscript"/>
        <sz val="12"/>
        <color theme="1"/>
        <rFont val="Times New Roman"/>
        <family val="1"/>
        <charset val="204"/>
      </rPr>
      <t xml:space="preserve"> 2</t>
    </r>
    <r>
      <rPr>
        <sz val="12"/>
        <color theme="1"/>
        <rFont val="Times New Roman"/>
        <family val="1"/>
        <charset val="204"/>
      </rPr>
      <t xml:space="preserve"> 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</si>
  <si>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sp.reţ.</t>
    </r>
  </si>
  <si>
    <t>s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</si>
  <si>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i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</si>
  <si>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apa</t>
    </r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</si>
  <si>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isp</t>
    </r>
  </si>
  <si>
    <r>
      <t>V</t>
    </r>
    <r>
      <rPr>
        <b/>
        <vertAlign val="subscript"/>
        <sz val="11"/>
        <color theme="1"/>
        <rFont val="Times New Roman"/>
        <family val="1"/>
        <charset val="204"/>
      </rPr>
      <t>c.t.s trt.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</si>
  <si>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sp. filtr.</t>
    </r>
    <r>
      <rPr>
        <sz val="11"/>
        <color theme="1"/>
        <rFont val="Calibri"/>
        <family val="2"/>
        <scheme val="minor"/>
      </rPr>
      <t xml:space="preserve">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</si>
  <si>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sp/dz. filtr</t>
    </r>
    <r>
      <rPr>
        <sz val="12"/>
        <color theme="1"/>
        <rFont val="Times New Roman"/>
        <family val="1"/>
        <charset val="204"/>
      </rPr>
      <t xml:space="preserve">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</si>
  <si>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r. rulm.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</si>
  <si>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sp/dz. rz/bz.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</si>
  <si>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pr. prelc.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</si>
  <si>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lb.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</si>
  <si>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 xml:space="preserve"> evc. nam.</t>
    </r>
  </si>
  <si>
    <r>
      <t>S</t>
    </r>
    <r>
      <rPr>
        <vertAlign val="subscript"/>
        <sz val="11"/>
        <color theme="1"/>
        <rFont val="Calibri"/>
        <family val="2"/>
        <charset val="204"/>
        <scheme val="minor"/>
      </rPr>
      <t>filtru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</si>
  <si>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int.</t>
    </r>
  </si>
  <si>
    <t>q</t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</si>
  <si>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prp</t>
    </r>
  </si>
  <si>
    <r>
      <t>n</t>
    </r>
    <r>
      <rPr>
        <vertAlign val="subscript"/>
        <sz val="11"/>
        <color theme="1"/>
        <rFont val="Calibri"/>
        <family val="2"/>
        <charset val="204"/>
        <scheme val="minor"/>
      </rPr>
      <t>r</t>
    </r>
  </si>
  <si>
    <r>
      <t>n</t>
    </r>
    <r>
      <rPr>
        <vertAlign val="subscript"/>
        <sz val="11"/>
        <color theme="1"/>
        <rFont val="Calibri"/>
        <family val="2"/>
        <charset val="204"/>
        <scheme val="minor"/>
      </rPr>
      <t>l.lb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</si>
  <si>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n.l.lb</t>
    </r>
  </si>
  <si>
    <t>T</t>
  </si>
  <si>
    <r>
      <t>C</t>
    </r>
    <r>
      <rPr>
        <vertAlign val="subscript"/>
        <sz val="11"/>
        <color theme="1"/>
        <rFont val="Calibri"/>
        <family val="2"/>
        <charset val="204"/>
        <scheme val="minor"/>
      </rPr>
      <t>p.s.</t>
    </r>
  </si>
  <si>
    <t>M</t>
  </si>
  <si>
    <t>K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</si>
  <si>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c.</t>
    </r>
  </si>
  <si>
    <r>
      <t>C</t>
    </r>
    <r>
      <rPr>
        <vertAlign val="subscript"/>
        <sz val="11"/>
        <color theme="1"/>
        <rFont val="Calibri"/>
        <family val="2"/>
        <charset val="204"/>
        <scheme val="minor"/>
      </rPr>
      <t>a.b.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</si>
  <si>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v</t>
    </r>
  </si>
  <si>
    <r>
      <t>m</t>
    </r>
    <r>
      <rPr>
        <vertAlign val="subscript"/>
        <sz val="11"/>
        <color theme="1"/>
        <rFont val="Calibri"/>
        <family val="2"/>
        <charset val="204"/>
        <scheme val="minor"/>
      </rPr>
      <t>p.s.</t>
    </r>
  </si>
  <si>
    <t>δ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</si>
  <si>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d.</t>
    </r>
  </si>
  <si>
    <r>
      <t>n</t>
    </r>
    <r>
      <rPr>
        <vertAlign val="subscript"/>
        <sz val="11"/>
        <color theme="1"/>
        <rFont val="Calibri"/>
        <family val="2"/>
        <charset val="204"/>
        <scheme val="minor"/>
      </rPr>
      <t>dec.</t>
    </r>
  </si>
  <si>
    <r>
      <t>n</t>
    </r>
    <r>
      <rPr>
        <vertAlign val="subscript"/>
        <sz val="11"/>
        <color theme="1"/>
        <rFont val="Calibri"/>
        <family val="2"/>
        <charset val="204"/>
        <scheme val="minor"/>
      </rPr>
      <t>ev.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</si>
  <si>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g.r.t/d.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</si>
  <si>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s/d.r.t/d.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</si>
  <si>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pr.r.t/d.</t>
    </r>
  </si>
  <si>
    <r>
      <t>V</t>
    </r>
    <r>
      <rPr>
        <b/>
        <vertAlign val="subscript"/>
        <sz val="11"/>
        <color theme="1"/>
        <rFont val="Times New Roman"/>
        <family val="1"/>
        <charset val="204"/>
      </rPr>
      <t>c.t. t/d.</t>
    </r>
  </si>
  <si>
    <r>
      <t>L</t>
    </r>
    <r>
      <rPr>
        <vertAlign val="subscript"/>
        <sz val="11"/>
        <color theme="1"/>
        <rFont val="Calibri"/>
        <family val="2"/>
        <charset val="204"/>
        <scheme val="minor"/>
      </rPr>
      <t>i</t>
    </r>
  </si>
  <si>
    <r>
      <t>n</t>
    </r>
    <r>
      <rPr>
        <vertAlign val="subscript"/>
        <sz val="11"/>
        <color theme="1"/>
        <rFont val="Calibri"/>
        <family val="2"/>
        <charset val="204"/>
        <scheme val="minor"/>
      </rPr>
      <t>pr.</t>
    </r>
  </si>
  <si>
    <r>
      <rPr>
        <b/>
        <sz val="11"/>
        <color theme="1"/>
        <rFont val="Times New Roman"/>
        <family val="1"/>
        <charset val="204"/>
      </rPr>
      <t>V</t>
    </r>
    <r>
      <rPr>
        <b/>
        <vertAlign val="subscript"/>
        <sz val="11"/>
        <color theme="1"/>
        <rFont val="Times New Roman"/>
        <family val="1"/>
        <charset val="204"/>
      </rPr>
      <t>sum.antiincend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</si>
  <si>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incend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</si>
  <si>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tst.hidr.</t>
    </r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</si>
  <si>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fn</t>
    </r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</si>
  <si>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vh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</si>
  <si>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n.g.opr.</t>
    </r>
  </si>
  <si>
    <r>
      <t xml:space="preserve">V </t>
    </r>
    <r>
      <rPr>
        <b/>
        <vertAlign val="subscript"/>
        <sz val="11"/>
        <color theme="1"/>
        <rFont val="Times New Roman"/>
        <family val="1"/>
        <charset val="204"/>
      </rPr>
      <t>c.t. s. cnl.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</si>
  <si>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sp.grt.</t>
    </r>
    <r>
      <rPr>
        <sz val="12"/>
        <color theme="1"/>
        <rFont val="Times New Roman"/>
        <family val="1"/>
        <charset val="204"/>
      </rPr>
      <t xml:space="preserve">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</si>
  <si>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tr.nm.</t>
    </r>
    <r>
      <rPr>
        <sz val="12"/>
        <color theme="1"/>
        <rFont val="Times New Roman"/>
        <family val="1"/>
        <charset val="204"/>
      </rPr>
      <t xml:space="preserve">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</si>
  <si>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lb.</t>
    </r>
    <r>
      <rPr>
        <sz val="12"/>
        <color theme="1"/>
        <rFont val="Times New Roman"/>
        <family val="1"/>
        <charset val="204"/>
      </rPr>
      <t xml:space="preserve"> </t>
    </r>
  </si>
  <si>
    <r>
      <t>V</t>
    </r>
    <r>
      <rPr>
        <vertAlign val="subscript"/>
        <sz val="12"/>
        <color theme="1"/>
        <rFont val="Times New Roman"/>
        <family val="1"/>
        <charset val="204"/>
      </rPr>
      <t>ds.r.cnl.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</si>
  <si>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s.u.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</si>
  <si>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apauz</t>
    </r>
  </si>
  <si>
    <r>
      <t>C</t>
    </r>
    <r>
      <rPr>
        <vertAlign val="subscript"/>
        <sz val="11"/>
        <color theme="1"/>
        <rFont val="Calibri"/>
        <family val="2"/>
        <charset val="204"/>
        <scheme val="minor"/>
      </rPr>
      <t>inf</t>
    </r>
  </si>
  <si>
    <r>
      <t>C</t>
    </r>
    <r>
      <rPr>
        <vertAlign val="subscript"/>
        <sz val="11"/>
        <color theme="1"/>
        <rFont val="Calibri"/>
        <family val="2"/>
        <charset val="204"/>
        <scheme val="minor"/>
      </rPr>
      <t>efl</t>
    </r>
  </si>
  <si>
    <r>
      <t>V</t>
    </r>
    <r>
      <rPr>
        <b/>
        <vertAlign val="subscript"/>
        <sz val="11"/>
        <color theme="1"/>
        <rFont val="Times New Roman"/>
        <family val="1"/>
        <charset val="204"/>
      </rPr>
      <t>pr.a.sum.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</si>
  <si>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st.tr.rz/bz.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</si>
  <si>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pr.r.t/d.t</t>
    </r>
  </si>
  <si>
    <r>
      <t>S</t>
    </r>
    <r>
      <rPr>
        <vertAlign val="subscript"/>
        <sz val="11"/>
        <color theme="1"/>
        <rFont val="Calibri"/>
        <family val="2"/>
        <charset val="204"/>
        <scheme val="minor"/>
      </rPr>
      <t>umectata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</si>
  <si>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scurgere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</si>
  <si>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dt./av.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</si>
  <si>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pr.lt.</t>
    </r>
  </si>
  <si>
    <r>
      <t>V</t>
    </r>
    <r>
      <rPr>
        <vertAlign val="subscript"/>
        <sz val="11"/>
        <color theme="1"/>
        <rFont val="Calibri"/>
        <family val="2"/>
        <charset val="204"/>
        <scheme val="minor"/>
      </rPr>
      <t>sc.rz/bz.r.t/d.</t>
    </r>
  </si>
  <si>
    <t>µ</t>
  </si>
  <si>
    <t>S</t>
  </si>
  <si>
    <t>P</t>
  </si>
  <si>
    <t>1.</t>
  </si>
  <si>
    <t>2.</t>
  </si>
  <si>
    <t>3.</t>
  </si>
  <si>
    <t>4.</t>
  </si>
  <si>
    <t>5.</t>
  </si>
  <si>
    <t>DN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</si>
  <si>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int</t>
    </r>
  </si>
  <si>
    <t>q II tip</t>
  </si>
  <si>
    <t>q III tip</t>
  </si>
  <si>
    <t>q Itip</t>
  </si>
  <si>
    <t>q IV tip</t>
  </si>
  <si>
    <t>q n tip</t>
  </si>
  <si>
    <r>
      <t>q</t>
    </r>
    <r>
      <rPr>
        <vertAlign val="subscript"/>
        <sz val="9"/>
        <color theme="1"/>
        <rFont val="Calibri"/>
        <family val="2"/>
        <charset val="204"/>
        <scheme val="minor"/>
      </rPr>
      <t>i</t>
    </r>
  </si>
  <si>
    <r>
      <t>q</t>
    </r>
    <r>
      <rPr>
        <vertAlign val="subscript"/>
        <sz val="9"/>
        <color theme="1"/>
        <rFont val="Calibri"/>
        <family val="2"/>
        <scheme val="minor"/>
      </rPr>
      <t>i</t>
    </r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</si>
  <si>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sp</t>
    </r>
  </si>
  <si>
    <r>
      <t>d</t>
    </r>
    <r>
      <rPr>
        <b/>
        <vertAlign val="subscript"/>
        <sz val="11"/>
        <color theme="1"/>
        <rFont val="Calibri"/>
        <family val="2"/>
        <charset val="204"/>
        <scheme val="minor"/>
      </rPr>
      <t>int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</si>
  <si>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dt./av.</t>
    </r>
  </si>
  <si>
    <r>
      <t xml:space="preserve"> W</t>
    </r>
    <r>
      <rPr>
        <vertAlign val="superscript"/>
        <sz val="11"/>
        <color theme="1"/>
        <rFont val="Calibri"/>
        <family val="2"/>
        <charset val="204"/>
        <scheme val="minor"/>
      </rPr>
      <t>beton armat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</si>
  <si>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pr.lt</t>
    </r>
  </si>
  <si>
    <r>
      <t>W</t>
    </r>
    <r>
      <rPr>
        <vertAlign val="superscript"/>
        <sz val="11"/>
        <color theme="1"/>
        <rFont val="Calibri"/>
        <family val="2"/>
        <charset val="204"/>
        <scheme val="minor"/>
      </rPr>
      <t>oțel</t>
    </r>
  </si>
  <si>
    <r>
      <t>W</t>
    </r>
    <r>
      <rPr>
        <vertAlign val="superscript"/>
        <sz val="11"/>
        <color theme="1"/>
        <rFont val="Calibri"/>
        <family val="2"/>
        <charset val="204"/>
        <scheme val="minor"/>
      </rPr>
      <t>polietilen</t>
    </r>
  </si>
  <si>
    <r>
      <t xml:space="preserve"> W</t>
    </r>
    <r>
      <rPr>
        <vertAlign val="superscript"/>
        <sz val="11"/>
        <color theme="1"/>
        <rFont val="Calibri"/>
        <family val="2"/>
        <charset val="204"/>
        <scheme val="minor"/>
      </rPr>
      <t>fontă</t>
    </r>
  </si>
  <si>
    <r>
      <t xml:space="preserve"> W</t>
    </r>
    <r>
      <rPr>
        <vertAlign val="superscript"/>
        <sz val="11"/>
        <color theme="1"/>
        <rFont val="Calibri"/>
        <family val="2"/>
        <charset val="204"/>
        <scheme val="minor"/>
      </rPr>
      <t>azbociment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</si>
  <si>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lb.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</si>
  <si>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st.trt.rz/bz.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</si>
  <si>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pr.r.t/d.</t>
    </r>
  </si>
  <si>
    <r>
      <t>Q</t>
    </r>
    <r>
      <rPr>
        <b/>
        <vertAlign val="subscript"/>
        <sz val="11"/>
        <color theme="1"/>
        <rFont val="Calibri"/>
        <family val="2"/>
        <charset val="204"/>
        <scheme val="minor"/>
      </rPr>
      <t>s.u.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</si>
  <si>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tr.nm.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</si>
  <si>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sp.grt.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</si>
  <si>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tst.hidr.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</si>
  <si>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incend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</si>
  <si>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g.r.t/d.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</si>
  <si>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pr. prelc.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</si>
  <si>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sp.reţ.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</si>
  <si>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s.c.c.</t>
    </r>
  </si>
  <si>
    <r>
      <t>Q</t>
    </r>
    <r>
      <rPr>
        <vertAlign val="subscript"/>
        <sz val="10"/>
        <color theme="1"/>
        <rFont val="Calibri"/>
        <family val="2"/>
        <charset val="204"/>
        <scheme val="minor"/>
      </rPr>
      <t>p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</si>
  <si>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sp.filtr.</t>
    </r>
  </si>
  <si>
    <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sp/dz.filtr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</si>
  <si>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r. rulm. </t>
    </r>
  </si>
  <si>
    <r>
      <rPr>
        <b/>
        <sz val="11"/>
        <color theme="1"/>
        <rFont val="Calibri"/>
        <family val="2"/>
        <charset val="204"/>
        <scheme val="minor"/>
      </rP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sp/dz.rz/bz</t>
    </r>
  </si>
  <si>
    <r>
      <rPr>
        <b/>
        <sz val="11"/>
        <color theme="1"/>
        <rFont val="Calibri"/>
        <family val="2"/>
        <charset val="204"/>
        <scheme val="minor"/>
      </rP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sp.c/t.</t>
    </r>
  </si>
  <si>
    <r>
      <t>V</t>
    </r>
    <r>
      <rPr>
        <b/>
        <vertAlign val="subscript"/>
        <sz val="11"/>
        <color theme="1"/>
        <rFont val="Times New Roman"/>
        <family val="1"/>
        <charset val="204"/>
      </rPr>
      <t>sp/dz.r.t/d.</t>
    </r>
  </si>
  <si>
    <r>
      <rPr>
        <b/>
        <sz val="11"/>
        <color theme="1"/>
        <rFont val="Calibri"/>
        <family val="2"/>
        <charset val="204"/>
        <scheme val="minor"/>
      </rPr>
      <t>V</t>
    </r>
    <r>
      <rPr>
        <b/>
        <vertAlign val="subscript"/>
        <sz val="11"/>
        <color theme="1"/>
        <rFont val="Calibri"/>
        <family val="2"/>
        <charset val="204"/>
        <scheme val="minor"/>
      </rPr>
      <t>sp./dz.rz/bz.</t>
    </r>
  </si>
  <si>
    <t xml:space="preserve"> Nr. d/o</t>
  </si>
  <si>
    <t xml:space="preserve">2. </t>
  </si>
  <si>
    <t xml:space="preserve">5. </t>
  </si>
  <si>
    <t>6.</t>
  </si>
  <si>
    <t>Положения</t>
  </si>
  <si>
    <t>об определении и утверждении в целях установления тарифов
 и утверждении в целях установления тарифов</t>
  </si>
  <si>
    <t>расхода воды на технологические нужды, а</t>
  </si>
  <si>
    <t>также потерь воды в публичных системах водоснабжения</t>
  </si>
  <si>
    <t xml:space="preserve">Раздел 1 </t>
  </si>
  <si>
    <t>ЦЕЛЬ И ОБЛАСТЬ ПРИМЕНЕНИЯ</t>
  </si>
  <si>
    <t>2. Расчет технологического расхода и потерь воды осуществляется в соответствии с настоящим Положением, каждым оператором, предоставляющим публичную услугу водоснабжения и канализации, в целях обоснования технологического расхода и потерь воды в процессе забора, очистки, транспортировки, накопления и распределения воды, соответственно, канализации, очистки и отвода сточных вод.</t>
  </si>
  <si>
    <t>Раздел 2</t>
  </si>
  <si>
    <t>ОБЩИЕ ПОЛОЖЕНИЯ</t>
  </si>
  <si>
    <t>3. В смысле настоящего Положения, используемые понятия и термины означают следующее:</t>
  </si>
  <si>
    <r>
      <rPr>
        <b/>
        <sz val="12"/>
        <color theme="1"/>
        <rFont val="Times New Roman"/>
        <family val="1"/>
        <charset val="204"/>
      </rPr>
      <t>технологический расход</t>
    </r>
    <r>
      <rPr>
        <sz val="12"/>
        <color theme="1"/>
        <rFont val="Times New Roman"/>
        <family val="1"/>
        <charset val="204"/>
      </rPr>
      <t xml:space="preserve"> – объем воды, расходуемый / используемый для выполнения технических, технологических процессов при предоставлении публичной услуги водоснабжения и канализации, работ, подлежащих выполнению в году регулирования, в соответствии с отраслевыми техническими нормативными документами;</t>
    </r>
  </si>
  <si>
    <r>
      <rPr>
        <b/>
        <sz val="12"/>
        <color theme="1"/>
        <rFont val="Times New Roman"/>
        <family val="1"/>
        <charset val="204"/>
      </rPr>
      <t xml:space="preserve">потери воды </t>
    </r>
    <r>
      <rPr>
        <sz val="12"/>
        <color theme="1"/>
        <rFont val="Times New Roman"/>
        <family val="1"/>
        <charset val="204"/>
      </rPr>
      <t>- объем воды, теряемый при предоставлении публичной услуги водоснабжения в процессе очистки, транспортировки, распределения воды через публичную систему водоснабжения.</t>
    </r>
  </si>
  <si>
    <t>4. Технологический расход воды в публичной системе водоснабжения и канализации включает:</t>
  </si>
  <si>
    <t>a) технологический расход воды в процессе водозабора;</t>
  </si>
  <si>
    <t>b) технологический расход воды в процессе водоочистки;</t>
  </si>
  <si>
    <t>c) технологический расход воды при транспортировке и распределении воды;</t>
  </si>
  <si>
    <t>d) расход воды на противопожарные нужды;</t>
  </si>
  <si>
    <t>e) расход воды на хозяйственные нужды оператора;</t>
  </si>
  <si>
    <t>f) технологический расход воды  в публичной канализационной системе.</t>
  </si>
  <si>
    <t>5. Технологический расход воды в процессе водозабора включает:</t>
  </si>
  <si>
    <t xml:space="preserve">    a) технологический расход воды при заборе воды из поверхностных источников,  в том числе  расход воды на промывку сеток; расход воды на промывку микрофильтров; расход воды на промывку водозаборных трубопроводов (аспирационных, сифонных, гравитационных); </t>
  </si>
  <si>
    <t xml:space="preserve">    b) технологический расход воды при заборе воды из подземных источников, в том числе технологический расход воды на промывку и дезинфекцию артезианских скважин;   технологический расход воды на промывку и дезинфекцию водонапорных башен; технологический расход воды на промывку и дезинфекцию водопроводной сети от артезианской скважины до водонапорной башни, водного коллектора/бассейна.  </t>
  </si>
  <si>
    <t>6. Технологический расход воды в процессе водоочистки включает:</t>
  </si>
  <si>
    <t xml:space="preserve">a) технологический расход воды на промывку фильтров; </t>
  </si>
  <si>
    <t>b)  технологический расход воды на охлаждение подшипников насосов, воздуходувных установок;</t>
  </si>
  <si>
    <t>c)  технологический расход воды на промывку, дезинфекцию резервуаров;</t>
  </si>
  <si>
    <t>d) технологический расход воды при отборе проб в процессе физико-химической обработки воды;</t>
  </si>
  <si>
    <t>e) технологический расход воды на технологические нужды лаборатории;</t>
  </si>
  <si>
    <t>f) технологический расход воды при выпуске осадка из камер реакции, отстойников.</t>
  </si>
  <si>
    <t xml:space="preserve">7. Технологический расход воды при транспортировке, распределении воды включает объем воды, используемый в технологических процессах, связанных с плановым ремонтом публичных водопроводных, водораспределительных сетей и водных резервуаров, на промывку и дезинфекцию, в том числе:    </t>
  </si>
  <si>
    <t>a) расход воды в процессе опорожнения публичной водопроводной, водораспределительной сети;</t>
  </si>
  <si>
    <t>b) расход воды на промывку публичных водопроводных, водораспределительных сетей;</t>
  </si>
  <si>
    <t>c) технологический расход воды, используемой для промывки, дезинфекции резервуаров;</t>
  </si>
  <si>
    <t xml:space="preserve">d) объем воды при отборе проб из публичных водопроводных, водораспределительных сетей.  </t>
  </si>
  <si>
    <t>8. Технологический расход воды в публичной канализационной системе включает:</t>
  </si>
  <si>
    <t>a) объем воды, используемый на охлаждение подшипников насосов, воздуходувных установок;</t>
  </si>
  <si>
    <t>b) объем воды, используемый в процессе промывки решеток («подвала» насосного отделения);</t>
  </si>
  <si>
    <t>c)  объем воды, используемый в процессе обработки осадка;</t>
  </si>
  <si>
    <t>d)  объем воды, используемый на технологические процессы лаборатории;</t>
  </si>
  <si>
    <t>e)  объем воды, используемый в процессе прочистки публичных канализационных сетей.</t>
  </si>
  <si>
    <t xml:space="preserve">При проведении расчетов технологического расхода воды в публичной канализационной системе, необходимого для функционирования публичной канализационной системы, учитывается и объем сточных вод, собранных для очистки из зон, где нет публичной канализационной сети. </t>
  </si>
  <si>
    <t>9. Потери воды в публичной системе водоснабжения и канализации включают:</t>
  </si>
  <si>
    <t>a) потери воды на станций очистки питьевой воды;</t>
  </si>
  <si>
    <t>b) потери воды при транспортировке и распределении воды.</t>
  </si>
  <si>
    <t xml:space="preserve">10. Потери воды на станций очистки питьевой воды включают утечки воды, просочившейся сквозь стены водных резервуаров, бассейнов (смесителей, отстойников, фильтров и т.д.).    </t>
  </si>
  <si>
    <t>11. Потери воды при транспортировке и распределении воды включают:</t>
  </si>
  <si>
    <t>a) объем потерь воды при повреждениях и/или авариях публичных водопроводных и водораспределительных сетей;</t>
  </si>
  <si>
    <t xml:space="preserve">b) объем воды в процессе опорожнения публичных водопроводных и водораспределительных сетей;    </t>
  </si>
  <si>
    <t>c) объем скрытых потерь воды в публичных водопроводных и водораспределительных сетях.</t>
  </si>
  <si>
    <t>При расчете технологического расхода и потерь воды используются технические данные из журналов эксплуатации оборудования, технических паспортов установок, технологических эксплуатационных карт публичной системы водоснабжения и канализации.</t>
  </si>
  <si>
    <t>12.  Расчет расхода воды при выполнении технологических операций по предоставлению публичной услуги водоснабжения и канализации, а также расчет потерь воды из публичной системы водоснабжения в году регулирования осуществляется по каждой технологической, технической операции.</t>
  </si>
  <si>
    <t xml:space="preserve">13. В случае непредставления оператором информации, подтверждающей достоверность показателей, использованных при расчете при выполнении технологических операций, соответствующий объем воды не квалифицируется как технологический расход. </t>
  </si>
  <si>
    <t xml:space="preserve">14. При расчете расхода воды на противопожарные услуги используются технические данные, согласно данным, представленным Службой гражданской защиты и чрезвычайных ситуаций Министерства внутренних дел. </t>
  </si>
  <si>
    <t>15.  Расчет расхода воды на хозяйственные нужды оператора осуществляется в зависимости от численности работающего технического персонала оператора, количества рабочих дней работающего технического персонала, количества единиц используемого технического оборудования (грузовиков, автомобилей).</t>
  </si>
  <si>
    <t>Раздел 3</t>
  </si>
  <si>
    <t>РАСЧЕТ ТЕХНОЛОГИЧЕСКОГО РАСХОДА И ПОТЕРЬ ВОДЫ</t>
  </si>
  <si>
    <t xml:space="preserve">Подраздел 1. </t>
  </si>
  <si>
    <t xml:space="preserve">ТЕХНОЛОГИЧЕСКИЙ РАСХОД ВОДЫ </t>
  </si>
  <si>
    <t xml:space="preserve">16. Общий объем технологического расхода и потерь воды в публичной системе водоснабжения, VPA n, определяется по формуле:  </t>
  </si>
  <si>
    <t xml:space="preserve">где: </t>
  </si>
  <si>
    <r>
      <rPr>
        <b/>
        <sz val="12"/>
        <color theme="1"/>
        <rFont val="Times New Roman"/>
        <family val="1"/>
        <charset val="204"/>
      </rPr>
      <t>Vc.t. sum.</t>
    </r>
    <r>
      <rPr>
        <sz val="12"/>
        <color theme="1"/>
        <rFont val="Times New Roman"/>
        <family val="1"/>
        <charset val="204"/>
      </rPr>
      <t xml:space="preserve">  – общий технологический расход воды при предоставлении публичной услуги водоснабжения и канализации, в году регулирования определяется по формуле (2) пункта 17 настоящего Положения;</t>
    </r>
  </si>
  <si>
    <r>
      <rPr>
        <b/>
        <sz val="12"/>
        <color theme="1"/>
        <rFont val="Times New Roman"/>
        <family val="1"/>
        <charset val="204"/>
      </rPr>
      <t>Vpr. a. sum.</t>
    </r>
    <r>
      <rPr>
        <sz val="12"/>
        <color theme="1"/>
        <rFont val="Times New Roman"/>
        <family val="1"/>
        <charset val="204"/>
      </rPr>
      <t xml:space="preserve"> – общие потери воды при предоставлении публичной услуги водоснабжения и канализации, в году регулирования определяются по формуле (27) пункта 33 настоящего Положения. </t>
    </r>
  </si>
  <si>
    <t xml:space="preserve">17. Общий технологический расход воды при предоставлении публичной услуги водоснабжения и канализации, Vc.t. sum., определяется по формуле:   </t>
  </si>
  <si>
    <t>где:</t>
  </si>
  <si>
    <r>
      <t xml:space="preserve">        </t>
    </r>
    <r>
      <rPr>
        <b/>
        <sz val="12"/>
        <color theme="1"/>
        <rFont val="Times New Roman"/>
        <family val="1"/>
        <charset val="204"/>
      </rPr>
      <t xml:space="preserve"> V c.t. s. cpt .</t>
    </r>
    <r>
      <rPr>
        <sz val="12"/>
        <color theme="1"/>
        <rFont val="Times New Roman"/>
        <family val="1"/>
        <charset val="204"/>
      </rPr>
      <t xml:space="preserve"> – общий объем технологического расхода воды  в процессе  водозабора определяется по формуле (3)  пункта 18 настоящего Положения;</t>
    </r>
  </si>
  <si>
    <r>
      <t xml:space="preserve">         </t>
    </r>
    <r>
      <rPr>
        <b/>
        <sz val="12"/>
        <color theme="1"/>
        <rFont val="Times New Roman"/>
        <family val="1"/>
        <charset val="204"/>
      </rPr>
      <t>V c.t. s.trt.</t>
    </r>
    <r>
      <rPr>
        <sz val="12"/>
        <color theme="1"/>
        <rFont val="Times New Roman"/>
        <family val="1"/>
        <charset val="204"/>
      </rPr>
      <t xml:space="preserve"> - общий объем технологического расхода воды в процессе водоочистки определяется по формуле (8) пункта 21 настоящего Положения;                           </t>
    </r>
  </si>
  <si>
    <r>
      <t xml:space="preserve">        </t>
    </r>
    <r>
      <rPr>
        <b/>
        <sz val="12"/>
        <color theme="1"/>
        <rFont val="Times New Roman"/>
        <family val="1"/>
        <charset val="204"/>
      </rPr>
      <t xml:space="preserve"> V c.t. t/d.</t>
    </r>
    <r>
      <rPr>
        <sz val="12"/>
        <color theme="1"/>
        <rFont val="Times New Roman"/>
        <family val="1"/>
        <charset val="204"/>
      </rPr>
      <t xml:space="preserve">  - общий объем технологического расхода воды при транспортировке, распределении воды (в том числе перекачке в/из резервуаров, бассейнов публичной системы водоснабжения) определяется по формуле (16) пункта 29 настоящего Положения;  </t>
    </r>
  </si>
  <si>
    <r>
      <t xml:space="preserve">         </t>
    </r>
    <r>
      <rPr>
        <b/>
        <sz val="12"/>
        <color theme="1"/>
        <rFont val="Times New Roman"/>
        <family val="1"/>
        <charset val="204"/>
      </rPr>
      <t>Vtst.hidr.</t>
    </r>
    <r>
      <rPr>
        <sz val="12"/>
        <color theme="1"/>
        <rFont val="Times New Roman"/>
        <family val="1"/>
        <charset val="204"/>
      </rPr>
      <t xml:space="preserve"> - общий объем расхода воды на противопожарные нужды определяется по формуле (22) пункта 30 настоящего Положения;</t>
    </r>
  </si>
  <si>
    <r>
      <t xml:space="preserve">        </t>
    </r>
    <r>
      <rPr>
        <b/>
        <sz val="12"/>
        <color theme="1"/>
        <rFont val="Times New Roman"/>
        <family val="1"/>
        <charset val="204"/>
      </rPr>
      <t xml:space="preserve">V n. g.opr. </t>
    </r>
    <r>
      <rPr>
        <sz val="12"/>
        <color theme="1"/>
        <rFont val="Times New Roman"/>
        <family val="1"/>
        <charset val="204"/>
      </rPr>
      <t>- общий объем расхода воды на хозяйственные нужды оператора определяется согласно требованиям пункта 31 настоящего Положения и показателям, установленным в таблице №4 Приложения к настоящему Положению;</t>
    </r>
  </si>
  <si>
    <r>
      <t xml:space="preserve">       </t>
    </r>
    <r>
      <rPr>
        <b/>
        <sz val="12"/>
        <color theme="1"/>
        <rFont val="Times New Roman"/>
        <family val="1"/>
        <charset val="204"/>
      </rPr>
      <t xml:space="preserve"> V c.t. s. cnl </t>
    </r>
    <r>
      <rPr>
        <sz val="12"/>
        <color theme="1"/>
        <rFont val="Times New Roman"/>
        <family val="1"/>
        <charset val="204"/>
      </rPr>
      <t xml:space="preserve">- общий объем технологического расхода воды в публичной канализационной системе, определяется по формуле (23) пункта 32 настоящего Положения. </t>
    </r>
  </si>
  <si>
    <t>18. Общий технологический расход воды в процессе водозабора определяется по формуле:</t>
  </si>
  <si>
    <r>
      <t xml:space="preserve">         </t>
    </r>
    <r>
      <rPr>
        <b/>
        <sz val="12"/>
        <color theme="1"/>
        <rFont val="Times New Roman"/>
        <family val="1"/>
        <charset val="204"/>
      </rPr>
      <t>Vst. supr.</t>
    </r>
    <r>
      <rPr>
        <sz val="12"/>
        <color theme="1"/>
        <rFont val="Times New Roman"/>
        <family val="1"/>
        <charset val="204"/>
      </rPr>
      <t xml:space="preserve"> - технологический расход воды при заборе воды из поверхностных источников определяется по формуле (4) пункта 19 настоящего Положения;</t>
    </r>
  </si>
  <si>
    <r>
      <t xml:space="preserve">       </t>
    </r>
    <r>
      <rPr>
        <b/>
        <sz val="12"/>
        <color theme="1"/>
        <rFont val="Times New Roman"/>
        <family val="1"/>
        <charset val="204"/>
      </rPr>
      <t xml:space="preserve">  Vst. sub.</t>
    </r>
    <r>
      <rPr>
        <sz val="12"/>
        <color theme="1"/>
        <rFont val="Times New Roman"/>
        <family val="1"/>
        <charset val="204"/>
      </rPr>
      <t xml:space="preserve"> - технологический расход воды при заборе воды из подземных источников определяется по формуле (6) пункта 20 настоящего Положения.</t>
    </r>
  </si>
  <si>
    <t>19.  Технологический расход воды при заборе воды из поверхностных источников, V st.supr.,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</si>
  <si>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st.supr.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>s.s.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s.mf.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 xml:space="preserve">s.c.c. 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(4)</t>
    </r>
  </si>
  <si>
    <t>Показатель</t>
  </si>
  <si>
    <t>РезультатRezultat</t>
  </si>
  <si>
    <r>
      <t xml:space="preserve">         </t>
    </r>
    <r>
      <rPr>
        <b/>
        <sz val="12"/>
        <color theme="1"/>
        <rFont val="Times New Roman"/>
        <family val="1"/>
        <charset val="204"/>
      </rPr>
      <t>Vs.s.</t>
    </r>
    <r>
      <rPr>
        <sz val="12"/>
        <color theme="1"/>
        <rFont val="Times New Roman"/>
        <family val="1"/>
        <charset val="204"/>
      </rPr>
      <t xml:space="preserve">  –расход воды на промывку сеток устанавливается как равный 0,5% от общего объема воды, проходящей через сетки, м3;</t>
    </r>
  </si>
  <si>
    <r>
      <rPr>
        <b/>
        <sz val="12"/>
        <color theme="1"/>
        <rFont val="Times New Roman"/>
        <family val="1"/>
        <charset val="204"/>
      </rPr>
      <t xml:space="preserve">         Vs. mf.</t>
    </r>
    <r>
      <rPr>
        <sz val="12"/>
        <color theme="1"/>
        <rFont val="Times New Roman"/>
        <family val="1"/>
        <charset val="204"/>
      </rPr>
      <t xml:space="preserve">  - расход воды на промывку микрофильтров устанавливается как равный 1,5% от общего объема воды, проходящей через микрофильтры, м3;</t>
    </r>
  </si>
  <si>
    <r>
      <rPr>
        <b/>
        <sz val="12"/>
        <color theme="1"/>
        <rFont val="Times New Roman"/>
        <family val="1"/>
        <charset val="204"/>
      </rPr>
      <t xml:space="preserve">        Vs. c.c</t>
    </r>
    <r>
      <rPr>
        <sz val="12"/>
        <color theme="1"/>
        <rFont val="Times New Roman"/>
        <family val="1"/>
        <charset val="204"/>
      </rPr>
      <t xml:space="preserve"> – расход воды на промывку водозаборных трубопроводов (аспирационных, сифонных, гравитационных), определяется по формуле: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</si>
  <si>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s.c.c.</t>
    </r>
    <r>
      <rPr>
        <b/>
        <sz val="12"/>
        <color theme="1"/>
        <rFont val="Times New Roman"/>
        <family val="1"/>
        <charset val="204"/>
      </rPr>
      <t xml:space="preserve"> = 2827 ∙ d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∙ v ∙ t ∙ n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(5)</t>
    </r>
  </si>
  <si>
    <t>DN x толщина стенки</t>
  </si>
  <si>
    <t>Тип трубы</t>
  </si>
  <si>
    <t>dвнут</t>
  </si>
  <si>
    <t>Всего</t>
  </si>
  <si>
    <t>Коэффициент</t>
  </si>
  <si>
    <r>
      <rPr>
        <b/>
        <sz val="12"/>
        <color theme="1"/>
        <rFont val="Times New Roman"/>
        <family val="1"/>
        <charset val="204"/>
      </rPr>
      <t>2827</t>
    </r>
    <r>
      <rPr>
        <sz val="12"/>
        <color theme="1"/>
        <rFont val="Times New Roman"/>
        <family val="1"/>
        <charset val="204"/>
      </rPr>
      <t xml:space="preserve"> - расчетный коэффициент (π/4 x 3600);</t>
    </r>
  </si>
  <si>
    <r>
      <rPr>
        <b/>
        <sz val="12"/>
        <color theme="1"/>
        <rFont val="Times New Roman"/>
        <family val="1"/>
        <charset val="204"/>
      </rPr>
      <t xml:space="preserve">d </t>
    </r>
    <r>
      <rPr>
        <sz val="12"/>
        <color theme="1"/>
        <rFont val="Times New Roman"/>
        <family val="1"/>
        <charset val="204"/>
      </rPr>
      <t>– диаметр промываемого трубопровода, м;</t>
    </r>
  </si>
  <si>
    <r>
      <rPr>
        <b/>
        <sz val="12"/>
        <color theme="1"/>
        <rFont val="Times New Roman"/>
        <family val="1"/>
        <charset val="204"/>
      </rPr>
      <t>v</t>
    </r>
    <r>
      <rPr>
        <sz val="12"/>
        <color theme="1"/>
        <rFont val="Times New Roman"/>
        <family val="1"/>
        <charset val="204"/>
      </rPr>
      <t xml:space="preserve"> - скорость воды в трубопроводе, м/с;</t>
    </r>
  </si>
  <si>
    <r>
      <rPr>
        <b/>
        <sz val="12"/>
        <color theme="1"/>
        <rFont val="Times New Roman"/>
        <family val="1"/>
        <charset val="204"/>
      </rPr>
      <t>t</t>
    </r>
    <r>
      <rPr>
        <sz val="12"/>
        <color theme="1"/>
        <rFont val="Times New Roman"/>
        <family val="1"/>
        <charset val="204"/>
      </rPr>
      <t xml:space="preserve"> – продолжительность одной процедуры промывки, часов;</t>
    </r>
  </si>
  <si>
    <r>
      <rPr>
        <b/>
        <sz val="12"/>
        <color theme="1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 xml:space="preserve"> - количество промывок в год, единиц.</t>
    </r>
  </si>
  <si>
    <t>Примечание:</t>
  </si>
  <si>
    <r>
      <rPr>
        <b/>
        <sz val="12"/>
        <color theme="1"/>
        <rFont val="Times New Roman"/>
        <family val="1"/>
        <charset val="204"/>
      </rPr>
      <t>v</t>
    </r>
    <r>
      <rPr>
        <sz val="12"/>
        <color theme="1"/>
        <rFont val="Times New Roman"/>
        <family val="1"/>
        <charset val="204"/>
      </rPr>
      <t xml:space="preserve"> - скорость воды в трубопроводе:</t>
    </r>
  </si>
  <si>
    <t xml:space="preserve">     a)  для трубопроводов диаметром 300-500 мм - 1-1,5 м/с;</t>
  </si>
  <si>
    <t xml:space="preserve">     b)  для трубопроводов диаметром более 500 мм - 1,5-2 м/с;   </t>
  </si>
  <si>
    <r>
      <rPr>
        <b/>
        <sz val="12"/>
        <color theme="1"/>
        <rFont val="Times New Roman"/>
        <family val="1"/>
        <charset val="204"/>
      </rPr>
      <t>t</t>
    </r>
    <r>
      <rPr>
        <sz val="12"/>
        <color theme="1"/>
        <rFont val="Times New Roman"/>
        <family val="1"/>
        <charset val="204"/>
      </rPr>
      <t xml:space="preserve"> -  устанавливается на уровне 0,2 часа; </t>
    </r>
  </si>
  <si>
    <r>
      <rPr>
        <b/>
        <sz val="12"/>
        <color theme="1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 xml:space="preserve"> -  количество промывок в год, в зависимости от качества воды из источника, устанавливается одна промывка в год.</t>
    </r>
  </si>
  <si>
    <t>20. Технологический расход воды при заборе воды из подземных источников, Vst. sub. определяется по формуле:</t>
  </si>
  <si>
    <t>Глубина артезианской скважины</t>
  </si>
  <si>
    <t>Количество артезианских скважин с теми же характеристиками</t>
  </si>
  <si>
    <t>Vsp.f.a. для 1 удиницы</t>
  </si>
  <si>
    <t>Vsp.f.a. Всего</t>
  </si>
  <si>
    <t>a) для скважин глубиной до 200 м - 0,5 часа;</t>
  </si>
  <si>
    <t>Объем водонапорной башни</t>
  </si>
  <si>
    <t>коэффициент</t>
  </si>
  <si>
    <t>Количество водонапорных башень того же объема</t>
  </si>
  <si>
    <t>Для 1 удиницы</t>
  </si>
  <si>
    <t>Количество участков с таким же диаметром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</si>
  <si>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c.t.s.trt.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>sp.filtr.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sp/dz.filtr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r.rulm.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sp/dz.rz/bz.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pr.prelc.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lb.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evc.nam.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(8)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</si>
  <si>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sp/dz.filtr</t>
    </r>
    <r>
      <rPr>
        <sz val="12"/>
        <color theme="1"/>
        <rFont val="Times New Roman"/>
        <family val="1"/>
        <charset val="204"/>
      </rPr>
      <t xml:space="preserve"> – расход воды, используемой для промывки и дезинфекции стенок фильтров, определяется по формуле (11) пункта 25 настоящих Правил;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</si>
  <si>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sp.filtr. </t>
    </r>
    <r>
      <rPr>
        <b/>
        <sz val="12"/>
        <color theme="1"/>
        <rFont val="Times New Roman"/>
        <family val="1"/>
        <charset val="204"/>
      </rPr>
      <t>= 3,6 ∙ S</t>
    </r>
    <r>
      <rPr>
        <b/>
        <vertAlign val="subscript"/>
        <sz val="12"/>
        <color theme="1"/>
        <rFont val="Times New Roman"/>
        <family val="1"/>
        <charset val="204"/>
      </rPr>
      <t>filtru</t>
    </r>
    <r>
      <rPr>
        <b/>
        <sz val="12"/>
        <color theme="1"/>
        <rFont val="Times New Roman"/>
        <family val="1"/>
        <charset val="204"/>
      </rPr>
      <t xml:space="preserve"> ∙ q</t>
    </r>
    <r>
      <rPr>
        <b/>
        <vertAlign val="subscript"/>
        <sz val="12"/>
        <color theme="1"/>
        <rFont val="Times New Roman"/>
        <family val="1"/>
        <charset val="204"/>
      </rPr>
      <t>int.</t>
    </r>
    <r>
      <rPr>
        <b/>
        <sz val="12"/>
        <color theme="1"/>
        <rFont val="Times New Roman"/>
        <family val="1"/>
        <charset val="204"/>
      </rPr>
      <t xml:space="preserve"> ∙ n ∙ t ∙ 365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(9)</t>
    </r>
  </si>
  <si>
    <t>Размеры фильтра</t>
  </si>
  <si>
    <t>дни в году</t>
  </si>
  <si>
    <r>
      <t xml:space="preserve">365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количество дней в году.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</si>
  <si>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Примечание: </t>
  </si>
  <si>
    <t>Количество фильтров с одинаковой поверхностию</t>
  </si>
  <si>
    <t>для 1 единицы</t>
  </si>
  <si>
    <t>23. Технологический расход воды на охлаждение подшипников насосов, воздуходувных установок на станциях очистки питьевой воды, Vr.rulm.,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</si>
  <si>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r.rulm.</t>
    </r>
    <r>
      <rPr>
        <b/>
        <sz val="12"/>
        <color theme="1"/>
        <rFont val="Times New Roman"/>
        <family val="1"/>
        <charset val="204"/>
      </rPr>
      <t xml:space="preserve"> = q ∙ n ∙ t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(10)</t>
    </r>
  </si>
  <si>
    <t>Расход</t>
  </si>
  <si>
    <r>
      <t>q</t>
    </r>
    <r>
      <rPr>
        <sz val="12"/>
        <color theme="1"/>
        <rFont val="Times New Roman"/>
        <family val="1"/>
        <charset val="204"/>
      </rPr>
      <t xml:space="preserve"> – расход воды на один агрегат, м3/ч;</t>
    </r>
  </si>
  <si>
    <r>
      <t xml:space="preserve">t </t>
    </r>
    <r>
      <rPr>
        <sz val="12"/>
        <color theme="1"/>
        <rFont val="Times New Roman"/>
        <family val="1"/>
        <charset val="204"/>
      </rPr>
      <t>– отработанное время агрегата в год, часов;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</si>
  <si>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действующих агрегатов, единиц.</t>
    </r>
  </si>
  <si>
    <r>
      <t>q</t>
    </r>
    <r>
      <rPr>
        <sz val="12"/>
        <color theme="1"/>
        <rFont val="Times New Roman"/>
        <family val="1"/>
        <charset val="204"/>
      </rPr>
      <t xml:space="preserve"> – расход воды на один агрегат – объем указан в техническом паспорте агрегата;</t>
    </r>
  </si>
  <si>
    <r>
      <t xml:space="preserve">t </t>
    </r>
    <r>
      <rPr>
        <sz val="12"/>
        <color theme="1"/>
        <rFont val="Times New Roman"/>
        <family val="1"/>
        <charset val="204"/>
      </rPr>
      <t>– отработанное время агрегата соответствует отработанному количеству часов агрегата согласно данным  Журнала эксплуатации;</t>
    </r>
  </si>
  <si>
    <r>
      <t xml:space="preserve">n </t>
    </r>
    <r>
      <rPr>
        <sz val="12"/>
        <color theme="1"/>
        <rFont val="Times New Roman"/>
        <family val="1"/>
        <charset val="204"/>
      </rPr>
      <t>– количество действующих агрегатов представляет собой количество действующих агрегатов согласно данным Журнала эксплуатации;</t>
    </r>
  </si>
  <si>
    <t xml:space="preserve">24. При наличии водомеров, используется фактический показатель объема воды, зарегистрированный в предыдущем периоде согласно показаниям водомера, но не выше объема воды, получаемого расчетным путем. </t>
  </si>
  <si>
    <t>25. Технологический расход воды на промывку, дезинфекцию резервуаров/бассейнов на станциях очистки питьевой воды, Vsp/dz. rz/bz.,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</si>
  <si>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sp/dz.rz./bz </t>
    </r>
    <r>
      <rPr>
        <b/>
        <sz val="12"/>
        <color theme="1"/>
        <rFont val="Times New Roman"/>
        <family val="1"/>
        <charset val="204"/>
      </rPr>
      <t>= (2 ∙ q</t>
    </r>
    <r>
      <rPr>
        <b/>
        <vertAlign val="subscript"/>
        <sz val="12"/>
        <color theme="1"/>
        <rFont val="Times New Roman"/>
        <family val="1"/>
        <charset val="204"/>
      </rPr>
      <t>i</t>
    </r>
    <r>
      <rPr>
        <b/>
        <sz val="12"/>
        <color theme="1"/>
        <rFont val="Times New Roman"/>
        <family val="1"/>
        <charset val="204"/>
      </rPr>
      <t xml:space="preserve"> ∙ t + 0,5) ∙ s ∙ n ∙ 10</t>
    </r>
    <r>
      <rPr>
        <b/>
        <vertAlign val="superscript"/>
        <sz val="12"/>
        <color theme="1"/>
        <rFont val="Times New Roman"/>
        <family val="1"/>
        <charset val="204"/>
      </rPr>
      <t>-3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i/>
        <sz val="12"/>
        <color theme="1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(11)</t>
    </r>
  </si>
  <si>
    <t>Размеры резервуара, адрес</t>
  </si>
  <si>
    <t>Количество резервуаров с той же поверхностью</t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</si>
  <si>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i</t>
    </r>
    <r>
      <rPr>
        <sz val="12"/>
        <color theme="1"/>
        <rFont val="Times New Roman"/>
        <family val="1"/>
        <charset val="204"/>
      </rPr>
      <t xml:space="preserve"> – дебит потока воды, л/(с∙м2);</t>
    </r>
  </si>
  <si>
    <r>
      <t xml:space="preserve">n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количество промывок;</t>
    </r>
  </si>
  <si>
    <r>
      <t xml:space="preserve">s </t>
    </r>
    <r>
      <rPr>
        <i/>
        <sz val="12"/>
        <color theme="1"/>
        <rFont val="Times New Roman"/>
        <family val="1"/>
        <charset val="204"/>
      </rPr>
      <t xml:space="preserve">– </t>
    </r>
    <r>
      <rPr>
        <sz val="12"/>
        <color theme="1"/>
        <rFont val="Times New Roman"/>
        <family val="1"/>
        <charset val="204"/>
      </rPr>
      <t>внутренняя площадь резервуара/ бассейна, м2 площади;</t>
    </r>
  </si>
  <si>
    <r>
      <t xml:space="preserve">t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продолжительность промывки 1 м2 внутренней площади резервуара/ бассейна, секунд;</t>
    </r>
  </si>
  <si>
    <r>
      <t>0,5</t>
    </r>
    <r>
      <rPr>
        <sz val="12"/>
        <color theme="1"/>
        <rFont val="Times New Roman"/>
        <family val="1"/>
        <charset val="204"/>
      </rPr>
      <t xml:space="preserve"> – объем хлорированной воды, используемой при дезинфекции 1 м2 внутренней площади резервуара/ бассейна, л/м2;</t>
    </r>
  </si>
  <si>
    <r>
      <t>10</t>
    </r>
    <r>
      <rPr>
        <b/>
        <vertAlign val="superscript"/>
        <sz val="12"/>
        <color theme="1"/>
        <rFont val="Times New Roman"/>
        <family val="1"/>
        <charset val="204"/>
      </rPr>
      <t>-3</t>
    </r>
    <r>
      <rPr>
        <sz val="12"/>
        <color theme="1"/>
        <rFont val="Times New Roman"/>
        <family val="1"/>
        <charset val="204"/>
      </rPr>
      <t xml:space="preserve"> – коэффициент перевода л в м3;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</si>
  <si>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 xml:space="preserve">i. </t>
    </r>
    <r>
      <rPr>
        <sz val="12"/>
        <color theme="1"/>
        <rFont val="Times New Roman"/>
        <family val="1"/>
        <charset val="204"/>
      </rPr>
      <t>– дебит потока воды, устанавливается на уровне 2  л/(с∙м2);</t>
    </r>
  </si>
  <si>
    <r>
      <t xml:space="preserve">n </t>
    </r>
    <r>
      <rPr>
        <sz val="12"/>
        <color theme="1"/>
        <rFont val="Times New Roman"/>
        <family val="1"/>
        <charset val="204"/>
      </rPr>
      <t>– количество промывок, устанавливается одна промывка в год;</t>
    </r>
  </si>
  <si>
    <r>
      <t xml:space="preserve">t </t>
    </r>
    <r>
      <rPr>
        <sz val="12"/>
        <color theme="1"/>
        <rFont val="Times New Roman"/>
        <family val="1"/>
        <charset val="204"/>
      </rPr>
      <t>– продолжительность промывки 1 м2 внутренней площади резервуара/ бассейна устанавливается 12 секунд.</t>
    </r>
  </si>
  <si>
    <t xml:space="preserve">26. Технологический расход воды, вытекающей из кранов по отбору проб на станциях очистки питьевой воды в процессе физико-химической обработки воды, Vpr. prelc., определяется по формуле: 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</si>
  <si>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pr.prelc</t>
    </r>
    <r>
      <rPr>
        <sz val="12"/>
        <color theme="1"/>
        <rFont val="Times New Roman"/>
        <family val="1"/>
        <charset val="204"/>
      </rPr>
      <t xml:space="preserve">. </t>
    </r>
    <r>
      <rPr>
        <b/>
        <sz val="12"/>
        <color theme="1"/>
        <rFont val="Times New Roman"/>
        <family val="1"/>
        <charset val="204"/>
      </rPr>
      <t>= 24 ∙ q</t>
    </r>
    <r>
      <rPr>
        <b/>
        <vertAlign val="subscript"/>
        <sz val="12"/>
        <color theme="1"/>
        <rFont val="Times New Roman"/>
        <family val="1"/>
        <charset val="204"/>
      </rPr>
      <t>prp</t>
    </r>
    <r>
      <rPr>
        <b/>
        <sz val="12"/>
        <color theme="1"/>
        <rFont val="Times New Roman"/>
        <family val="1"/>
        <charset val="204"/>
      </rPr>
      <t xml:space="preserve"> ∙ n</t>
    </r>
    <r>
      <rPr>
        <b/>
        <vertAlign val="subscript"/>
        <sz val="12"/>
        <color theme="1"/>
        <rFont val="Times New Roman"/>
        <family val="1"/>
        <charset val="204"/>
      </rPr>
      <t>r.</t>
    </r>
    <r>
      <rPr>
        <b/>
        <sz val="12"/>
        <color theme="1"/>
        <rFont val="Times New Roman"/>
        <family val="1"/>
        <charset val="204"/>
      </rPr>
      <t xml:space="preserve"> ∙ 365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(12)</t>
    </r>
  </si>
  <si>
    <t>время</t>
  </si>
  <si>
    <r>
      <t xml:space="preserve">24 </t>
    </r>
    <r>
      <rPr>
        <sz val="12"/>
        <color theme="1"/>
        <rFont val="Times New Roman"/>
        <family val="1"/>
        <charset val="204"/>
      </rPr>
      <t>– продолжительность непрерывного протекания воды по пробным кранам в сутки, часов;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</si>
  <si>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prp</t>
    </r>
    <r>
      <rPr>
        <sz val="12"/>
        <color theme="1"/>
        <rFont val="Times New Roman"/>
        <family val="1"/>
        <charset val="204"/>
      </rPr>
      <t xml:space="preserve"> – объем (дебит) воды при отборе пробы воды из кранов, устанавливается на уровне 0,36  м3/час;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</si>
  <si>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r.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– количество кранов по отбору проб воды, по технической схеме, единиц;  </t>
    </r>
  </si>
  <si>
    <r>
      <t xml:space="preserve">365 </t>
    </r>
    <r>
      <rPr>
        <sz val="12"/>
        <color theme="1"/>
        <rFont val="Times New Roman"/>
        <family val="1"/>
        <charset val="204"/>
      </rPr>
      <t>– расчетный период централизованного отбора проб воды, дней.</t>
    </r>
  </si>
  <si>
    <t>27. Объем воды на технологические нужды лаборатории, Vlb.,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</si>
  <si>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lb.</t>
    </r>
    <r>
      <rPr>
        <b/>
        <sz val="12"/>
        <color theme="1"/>
        <rFont val="Times New Roman"/>
        <family val="1"/>
        <charset val="204"/>
      </rPr>
      <t xml:space="preserve"> = n </t>
    </r>
    <r>
      <rPr>
        <b/>
        <vertAlign val="subscript"/>
        <sz val="12"/>
        <color theme="1"/>
        <rFont val="Times New Roman"/>
        <family val="1"/>
        <charset val="204"/>
      </rPr>
      <t>l.lb</t>
    </r>
    <r>
      <rPr>
        <b/>
        <sz val="12"/>
        <color theme="1"/>
        <rFont val="Times New Roman"/>
        <family val="1"/>
        <charset val="204"/>
      </rPr>
      <t xml:space="preserve"> ∙ q</t>
    </r>
    <r>
      <rPr>
        <b/>
        <vertAlign val="subscript"/>
        <sz val="12"/>
        <color theme="1"/>
        <rFont val="Times New Roman"/>
        <family val="1"/>
        <charset val="204"/>
      </rPr>
      <t xml:space="preserve">n.l.lb </t>
    </r>
    <r>
      <rPr>
        <b/>
        <sz val="12"/>
        <color theme="1"/>
        <rFont val="Times New Roman"/>
        <family val="1"/>
        <charset val="204"/>
      </rPr>
      <t>∙ 365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(13)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</si>
  <si>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l.lb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количество работников лаборатории в сутки (24 часа), единиц;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</si>
  <si>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n.l.lb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нормативный расход воды на одного работника лаборатории, м3/сутки (24 часа); </t>
    </r>
  </si>
  <si>
    <r>
      <t>365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расчетный период, дней. 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</si>
  <si>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l.lb</t>
    </r>
    <r>
      <rPr>
        <sz val="12"/>
        <color theme="1"/>
        <rFont val="Times New Roman"/>
        <family val="1"/>
        <charset val="204"/>
      </rPr>
      <t>, – количество работников лаборатории в сутки (24 часа), устанавливается, исходя из фактической численности работников лаборатории;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</si>
  <si>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n.l.lb</t>
    </r>
    <r>
      <rPr>
        <sz val="12"/>
        <color theme="1"/>
        <rFont val="Times New Roman"/>
        <family val="1"/>
        <charset val="204"/>
      </rPr>
      <t xml:space="preserve">, – нормативный расход воды на одного работника лаборатории устанавливается 0,46 м3/сутки (24 часа);   </t>
    </r>
  </si>
  <si>
    <t>При наличии водомеров, используется фактический показатель объема воды, зарегистрированный в предыдущем периоде по показаниям водомера, но не выше объема воды, получаемого расчетным путем.</t>
  </si>
  <si>
    <t>28. Технологический расход воды при удалении осадка из камер реакции, отстойника, V evc. năm., определяется по формуле:</t>
  </si>
  <si>
    <r>
      <t xml:space="preserve">q </t>
    </r>
    <r>
      <rPr>
        <sz val="12"/>
        <color theme="1"/>
        <rFont val="Times New Roman"/>
        <family val="1"/>
        <charset val="204"/>
      </rPr>
      <t>– фактический среднечасовой дебит воды, поступившей в отстойники, м3/ч;</t>
    </r>
  </si>
  <si>
    <r>
      <t xml:space="preserve">T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отработанное время отстойника между выпусками, часов; 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</si>
  <si>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p.s.</t>
    </r>
    <r>
      <rPr>
        <sz val="12"/>
        <color theme="1"/>
        <rFont val="Times New Roman"/>
        <family val="1"/>
        <charset val="204"/>
      </rPr>
      <t xml:space="preserve"> – концентрация взвешенных частиц в воде, поступающей в отстойник, г/м3 (мг/л), которая определяется по формуле: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</si>
  <si>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 xml:space="preserve"> p.s </t>
    </r>
    <r>
      <rPr>
        <b/>
        <sz val="12"/>
        <color theme="1"/>
        <rFont val="Times New Roman"/>
        <family val="1"/>
        <charset val="204"/>
      </rPr>
      <t>= M+K ∙ D</t>
    </r>
    <r>
      <rPr>
        <b/>
        <vertAlign val="subscript"/>
        <sz val="12"/>
        <color theme="1"/>
        <rFont val="Times New Roman"/>
        <family val="1"/>
        <charset val="204"/>
      </rPr>
      <t>c</t>
    </r>
    <r>
      <rPr>
        <b/>
        <sz val="12"/>
        <color theme="1"/>
        <rFont val="Times New Roman"/>
        <family val="1"/>
        <charset val="204"/>
      </rPr>
      <t>+0,25 ∙ C</t>
    </r>
    <r>
      <rPr>
        <b/>
        <vertAlign val="subscript"/>
        <sz val="12"/>
        <color theme="1"/>
        <rFont val="Times New Roman"/>
        <family val="1"/>
        <charset val="204"/>
      </rPr>
      <t>a.b.</t>
    </r>
    <r>
      <rPr>
        <b/>
        <sz val="12"/>
        <color theme="1"/>
        <rFont val="Times New Roman"/>
        <family val="1"/>
        <charset val="204"/>
      </rPr>
      <t>+B</t>
    </r>
    <r>
      <rPr>
        <b/>
        <vertAlign val="subscript"/>
        <sz val="12"/>
        <color theme="1"/>
        <rFont val="Times New Roman"/>
        <family val="1"/>
        <charset val="204"/>
      </rPr>
      <t>v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(15)</t>
    </r>
  </si>
  <si>
    <r>
      <t xml:space="preserve">M </t>
    </r>
    <r>
      <rPr>
        <sz val="12"/>
        <color theme="1"/>
        <rFont val="Times New Roman"/>
        <family val="1"/>
        <charset val="204"/>
      </rPr>
      <t>– мутность сырой воды, мг/л;</t>
    </r>
  </si>
  <si>
    <r>
      <t>K</t>
    </r>
    <r>
      <rPr>
        <sz val="12"/>
        <color theme="1"/>
        <rFont val="Times New Roman"/>
        <family val="1"/>
        <charset val="204"/>
      </rPr>
      <t xml:space="preserve"> – коэффициент, исходя из вида коагулянта (флокулянта): алюминия сульфат очищенный – 0,5; нефелиновый коагулянт - 1,2; хлорид железа - 0,7; </t>
    </r>
  </si>
  <si>
    <r>
      <t>D</t>
    </r>
    <r>
      <rPr>
        <b/>
        <vertAlign val="subscript"/>
        <sz val="12"/>
        <color theme="1"/>
        <rFont val="Times New Roman"/>
        <family val="1"/>
        <charset val="204"/>
      </rPr>
      <t>c.</t>
    </r>
    <r>
      <rPr>
        <sz val="12"/>
        <color theme="1"/>
        <rFont val="Times New Roman"/>
        <family val="1"/>
        <charset val="204"/>
      </rPr>
      <t xml:space="preserve"> – доза коагулянта, мг/л; 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</si>
  <si>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a.b.</t>
    </r>
    <r>
      <rPr>
        <sz val="12"/>
        <color theme="1"/>
        <rFont val="Times New Roman"/>
        <family val="1"/>
        <charset val="204"/>
      </rPr>
      <t xml:space="preserve"> – цветность сырой воды, градусов; </t>
    </r>
  </si>
  <si>
    <r>
      <t>B</t>
    </r>
    <r>
      <rPr>
        <b/>
        <vertAlign val="subscript"/>
        <sz val="12"/>
        <color theme="1"/>
        <rFont val="Times New Roman"/>
        <family val="1"/>
        <charset val="204"/>
      </rPr>
      <t>v.</t>
    </r>
    <r>
      <rPr>
        <sz val="12"/>
        <color theme="1"/>
        <rFont val="Times New Roman"/>
        <family val="1"/>
        <charset val="204"/>
      </rPr>
      <t xml:space="preserve"> – концентрация нерастворенных частиц, введенных ощелачивателем, мг/л;   </t>
    </r>
  </si>
  <si>
    <r>
      <t>m</t>
    </r>
    <r>
      <rPr>
        <b/>
        <vertAlign val="subscript"/>
        <sz val="12"/>
        <color theme="1"/>
        <rFont val="Times New Roman"/>
        <family val="1"/>
        <charset val="204"/>
      </rPr>
      <t>p.s.</t>
    </r>
    <r>
      <rPr>
        <sz val="12"/>
        <color theme="1"/>
        <rFont val="Times New Roman"/>
        <family val="1"/>
        <charset val="204"/>
      </rPr>
      <t xml:space="preserve"> – мутность воды на выходе из отстойника, мг/л;  </t>
    </r>
  </si>
  <si>
    <r>
      <t>δ</t>
    </r>
    <r>
      <rPr>
        <sz val="12"/>
        <color theme="1"/>
        <rFont val="Times New Roman"/>
        <family val="1"/>
        <charset val="204"/>
      </rPr>
      <t xml:space="preserve"> – средний показатель по всей высоте на стороне осаждения концентрации твердых частиц, выпавших в осадок, г/м3;  </t>
    </r>
  </si>
  <si>
    <r>
      <t>K</t>
    </r>
    <r>
      <rPr>
        <b/>
        <vertAlign val="subscript"/>
        <sz val="12"/>
        <color theme="1"/>
        <rFont val="Times New Roman"/>
        <family val="1"/>
        <charset val="204"/>
      </rPr>
      <t>d.</t>
    </r>
    <r>
      <rPr>
        <sz val="12"/>
        <color theme="1"/>
        <rFont val="Times New Roman"/>
        <family val="1"/>
        <charset val="204"/>
      </rPr>
      <t xml:space="preserve"> – коэффициент разбавления осадка:</t>
    </r>
  </si>
  <si>
    <t>a) 1,5 – гидравлическое удаление  осадка;</t>
  </si>
  <si>
    <t>b) 1,2 – механическое удаление осадка;</t>
  </si>
  <si>
    <t>c) 1,5 – промывание осадка под гидравлическим давлением;</t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</si>
  <si>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 xml:space="preserve">dec. </t>
    </r>
    <r>
      <rPr>
        <sz val="12"/>
        <color theme="1"/>
        <rFont val="Times New Roman"/>
        <family val="1"/>
        <charset val="204"/>
      </rPr>
      <t xml:space="preserve">– количество действовавших отстойников, единиц; 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</si>
  <si>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ev.</t>
    </r>
    <r>
      <rPr>
        <sz val="12"/>
        <color theme="1"/>
        <rFont val="Times New Roman"/>
        <family val="1"/>
        <charset val="204"/>
      </rPr>
      <t xml:space="preserve"> – количество удалений осадка из камер реакции, из отстойника, в год, единиц. </t>
    </r>
  </si>
  <si>
    <r>
      <t xml:space="preserve">T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отработанное время отстойника между удалениями устанавливается, исходя из вида отстойника, согласно техническому паспорту, инструкции по эксплуатации и Строительным нормам «СНиП 2.04.02-84*» («Водоснабжение. Наружные сети и сооружения»);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</si>
  <si>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dec.</t>
    </r>
    <r>
      <rPr>
        <sz val="12"/>
        <color theme="1"/>
        <rFont val="Times New Roman"/>
        <family val="1"/>
        <charset val="204"/>
      </rPr>
      <t xml:space="preserve"> – количество действовавших отстойников устанавливается, исходя из фактического количества отстойников, действовавших в течение года подлежащий регулированию;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</si>
  <si>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ev.</t>
    </r>
    <r>
      <rPr>
        <sz val="12"/>
        <color theme="1"/>
        <rFont val="Times New Roman"/>
        <family val="1"/>
        <charset val="204"/>
      </rPr>
      <t xml:space="preserve"> – количество удалений осадка из камер реакции, отстойника, в год устанавливается в зависимости от среднего количества удалений осадка за последние 3 года.  </t>
    </r>
  </si>
  <si>
    <t>29. Общий технологический расход воды в публичных водопроводных и водораспределительных сетях, Vc.t. t/d.,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</si>
  <si>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c.t.t/d. </t>
    </r>
    <r>
      <rPr>
        <b/>
        <i/>
        <sz val="12"/>
        <color theme="1"/>
        <rFont val="Times New Roman"/>
        <family val="1"/>
        <charset val="204"/>
      </rPr>
      <t xml:space="preserve">= </t>
    </r>
    <r>
      <rPr>
        <b/>
        <sz val="12"/>
        <color theme="1"/>
        <rFont val="Times New Roman"/>
        <family val="1"/>
        <charset val="204"/>
      </rPr>
      <t>V</t>
    </r>
    <r>
      <rPr>
        <b/>
        <vertAlign val="subscript"/>
        <sz val="12"/>
        <color theme="1"/>
        <rFont val="Times New Roman"/>
        <family val="1"/>
        <charset val="204"/>
      </rPr>
      <t>g.r.t/d.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s/d. r.t/d</t>
    </r>
    <r>
      <rPr>
        <b/>
        <i/>
        <vertAlign val="subscript"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+ V</t>
    </r>
    <r>
      <rPr>
        <b/>
        <vertAlign val="subscript"/>
        <sz val="12"/>
        <color theme="1"/>
        <rFont val="Times New Roman"/>
        <family val="1"/>
        <charset val="204"/>
      </rPr>
      <t>sp/dz. rz/bz.</t>
    </r>
    <r>
      <rPr>
        <b/>
        <sz val="12"/>
        <color theme="1"/>
        <rFont val="Times New Roman"/>
        <family val="1"/>
        <charset val="204"/>
      </rPr>
      <t>+ V</t>
    </r>
    <r>
      <rPr>
        <b/>
        <vertAlign val="subscript"/>
        <sz val="12"/>
        <color theme="1"/>
        <rFont val="Times New Roman"/>
        <family val="1"/>
        <charset val="204"/>
      </rPr>
      <t>pr.r.t/d.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(16)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</si>
  <si>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g.r.t/d</t>
    </r>
    <r>
      <rPr>
        <sz val="12"/>
        <color theme="1"/>
        <rFont val="Times New Roman"/>
        <family val="1"/>
        <charset val="204"/>
      </rPr>
      <t xml:space="preserve"> – расход  воды в процессе опорожнения публичной водопроводной, водораспределительной сети, определяется по формуле:</t>
    </r>
  </si>
  <si>
    <t>Примечание: Включить в таблицу отдельно все участки с одинаковым DN и разной длины.</t>
  </si>
  <si>
    <r>
      <t>0</t>
    </r>
    <r>
      <rPr>
        <b/>
        <sz val="12"/>
        <color theme="1"/>
        <rFont val="Times New Roman"/>
        <family val="1"/>
        <charset val="204"/>
      </rPr>
      <t>,785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коэффициент перевода (0,785=π/4);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</si>
  <si>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опорожненных участков труб, единиц;</t>
    </r>
  </si>
  <si>
    <r>
      <t xml:space="preserve">d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диаметр участка опорожненной трубы, м; </t>
    </r>
  </si>
  <si>
    <r>
      <t>Li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протяженность участка опорожненной трубы, м. 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</si>
  <si>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s/d.r.t/d</t>
    </r>
    <r>
      <rPr>
        <b/>
        <i/>
        <vertAlign val="subscript"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– технологический расход воды на промывку публичных водопроводных и водораспределительных сетей, определяется по формуле: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</si>
  <si>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sp/dz.r.t/d.</t>
    </r>
    <r>
      <rPr>
        <b/>
        <i/>
        <vertAlign val="subscript"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= 2827 ∙ ∑d</t>
    </r>
    <r>
      <rPr>
        <b/>
        <vertAlign val="subscript"/>
        <sz val="12"/>
        <color theme="1"/>
        <rFont val="Times New Roman"/>
        <family val="1"/>
        <charset val="204"/>
      </rPr>
      <t>i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∙ v</t>
    </r>
    <r>
      <rPr>
        <b/>
        <vertAlign val="subscript"/>
        <sz val="12"/>
        <color theme="1"/>
        <rFont val="Times New Roman"/>
        <family val="1"/>
        <charset val="204"/>
      </rPr>
      <t xml:space="preserve">apa. </t>
    </r>
    <r>
      <rPr>
        <b/>
        <sz val="12"/>
        <color theme="1"/>
        <rFont val="Times New Roman"/>
        <family val="1"/>
        <charset val="204"/>
      </rPr>
      <t>∙ t</t>
    </r>
    <r>
      <rPr>
        <b/>
        <vertAlign val="subscript"/>
        <sz val="12"/>
        <color theme="1"/>
        <rFont val="Times New Roman"/>
        <family val="1"/>
        <charset val="204"/>
      </rPr>
      <t>sp.</t>
    </r>
    <r>
      <rPr>
        <sz val="12"/>
        <color theme="1"/>
        <rFont val="Times New Roman"/>
        <family val="1"/>
        <charset val="204"/>
      </rPr>
      <t xml:space="preserve"> 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(18)</t>
    </r>
  </si>
  <si>
    <t>Количество участков с одинаковом DN</t>
  </si>
  <si>
    <t>Вего</t>
  </si>
  <si>
    <r>
      <t xml:space="preserve">2827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расчётный коэффициент (π/4 x 3600);   </t>
    </r>
  </si>
  <si>
    <r>
      <t>d</t>
    </r>
    <r>
      <rPr>
        <b/>
        <vertAlign val="subscript"/>
        <sz val="12"/>
        <color theme="1"/>
        <rFont val="Times New Roman"/>
        <family val="1"/>
        <charset val="204"/>
      </rPr>
      <t>i</t>
    </r>
    <r>
      <rPr>
        <sz val="12"/>
        <color theme="1"/>
        <rFont val="Times New Roman"/>
        <family val="1"/>
        <charset val="204"/>
      </rPr>
      <t xml:space="preserve"> – диаметр промытого трубопровода, м;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</si>
  <si>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apa.</t>
    </r>
    <r>
      <rPr>
        <sz val="12"/>
        <color theme="1"/>
        <rFont val="Times New Roman"/>
        <family val="1"/>
        <charset val="204"/>
      </rPr>
      <t xml:space="preserve"> – скорость воды, м/с;   </t>
    </r>
  </si>
  <si>
    <r>
      <t>t</t>
    </r>
    <r>
      <rPr>
        <b/>
        <vertAlign val="subscript"/>
        <sz val="12"/>
        <color theme="1"/>
        <rFont val="Times New Roman"/>
        <family val="1"/>
        <charset val="204"/>
      </rPr>
      <t>sp.</t>
    </r>
    <r>
      <rPr>
        <sz val="12"/>
        <color theme="1"/>
        <rFont val="Times New Roman"/>
        <family val="1"/>
        <charset val="204"/>
      </rPr>
      <t xml:space="preserve"> – продолжительность промывки, часов; 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</si>
  <si>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apa</t>
    </r>
    <r>
      <rPr>
        <sz val="12"/>
        <color theme="1"/>
        <rFont val="Times New Roman"/>
        <family val="1"/>
        <charset val="204"/>
      </rPr>
      <t xml:space="preserve"> – скорость воды, устанавливается 1 м/с;</t>
    </r>
  </si>
  <si>
    <r>
      <t>t</t>
    </r>
    <r>
      <rPr>
        <b/>
        <vertAlign val="subscript"/>
        <sz val="12"/>
        <color theme="1"/>
        <rFont val="Times New Roman"/>
        <family val="1"/>
        <charset val="204"/>
      </rPr>
      <t xml:space="preserve">isp. </t>
    </r>
    <r>
      <rPr>
        <sz val="12"/>
        <color theme="1"/>
        <rFont val="Times New Roman"/>
        <family val="1"/>
        <charset val="204"/>
      </rPr>
      <t>– продолжительность промывки, устанавливается 1,5 часа;</t>
    </r>
  </si>
  <si>
    <t>Объем воды при отборе проб для проверки качества воды в публичных водораспределительных сетях, Vpr.r.  r./d. в процессе распределения,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</si>
  <si>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pr.r.t/d. </t>
    </r>
    <r>
      <rPr>
        <b/>
        <sz val="12"/>
        <color theme="1"/>
        <rFont val="Times New Roman"/>
        <family val="1"/>
        <charset val="204"/>
      </rPr>
      <t>= q ∙ t ∙ n</t>
    </r>
    <r>
      <rPr>
        <b/>
        <vertAlign val="subscript"/>
        <sz val="12"/>
        <color theme="1"/>
        <rFont val="Times New Roman"/>
        <family val="1"/>
        <charset val="204"/>
      </rPr>
      <t>pr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(19)</t>
    </r>
  </si>
  <si>
    <r>
      <t>q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количество (дебит) воды, протекающей по кранам при отборе пробы воды, м3/час;   </t>
    </r>
  </si>
  <si>
    <r>
      <t>t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время протекания воды по крану для отбора пробы воды, часов;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</si>
  <si>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pr.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количество проб воды, взятых из публичных водораспределительных сетей, единиц. </t>
    </r>
  </si>
  <si>
    <r>
      <t>q</t>
    </r>
    <r>
      <rPr>
        <sz val="12"/>
        <color theme="1"/>
        <rFont val="Times New Roman"/>
        <family val="1"/>
        <charset val="204"/>
      </rPr>
      <t xml:space="preserve"> – количество (дебит) воды, протекающей по кранам при отборе пробы  воды, устанавливается  0.36  м3/час;  </t>
    </r>
  </si>
  <si>
    <r>
      <t xml:space="preserve">t </t>
    </r>
    <r>
      <rPr>
        <sz val="12"/>
        <color theme="1"/>
        <rFont val="Times New Roman"/>
        <family val="1"/>
        <charset val="204"/>
      </rPr>
      <t>– время протекания воды по крану для отбора пробы воды, часов, устанавливается на уровне 0,25 часа;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</si>
  <si>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p</t>
    </r>
    <r>
      <rPr>
        <sz val="12"/>
        <color theme="1"/>
        <rFont val="Times New Roman"/>
        <family val="1"/>
        <charset val="204"/>
      </rPr>
      <t>, – количество проб воды, взятых из публичных водораспределительных сетей, устанавливается в соответствии с законодательством Республики Молдова.</t>
    </r>
  </si>
  <si>
    <t>Технологический расход воды, используемой на промывку, дезинфекцию резервуаров, Vsp./dz.rz/bz.  определяется по формуле (11) пункта 25 настоящего Положения.</t>
  </si>
  <si>
    <t xml:space="preserve">Размеры резервуаров, адрес </t>
  </si>
  <si>
    <t>Количество резервуаров с одинаковой площадью</t>
  </si>
  <si>
    <t xml:space="preserve">Технологический расход воды при транспортировке и распределении воды, в том числе в процессе опорожнения (Vg. r.t/d) и промывания (Vsp/dz. r.t/d.) публичных водопроводных, водораспределительных сетей, представляется согласно таблице №3 Приложения к настоящему Положению.  </t>
  </si>
  <si>
    <t xml:space="preserve">Технологический расход воды, используемой на промывку, дезинфекцию резервуаров (Vsp./dz.rz/bz.), представляется согласно таблице № 3.1 Приложения к настоящему Положению.  </t>
  </si>
  <si>
    <t>30. Общий расход воды на противопожарные нужды, Vsmr.antiincend.,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</si>
  <si>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smr.antiincidend.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>incend.</t>
    </r>
    <r>
      <rPr>
        <b/>
        <sz val="12"/>
        <color theme="1"/>
        <rFont val="Times New Roman"/>
        <family val="1"/>
        <charset val="204"/>
      </rPr>
      <t xml:space="preserve">+V </t>
    </r>
    <r>
      <rPr>
        <b/>
        <vertAlign val="subscript"/>
        <sz val="12"/>
        <color theme="1"/>
        <rFont val="Times New Roman"/>
        <family val="1"/>
        <charset val="204"/>
      </rPr>
      <t>tst.hidr.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(20)</t>
    </r>
  </si>
  <si>
    <t>a) расход воды на ликвидацию пожаров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</si>
  <si>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incend. </t>
    </r>
    <r>
      <rPr>
        <b/>
        <sz val="12"/>
        <color theme="1"/>
        <rFont val="Times New Roman"/>
        <family val="1"/>
        <charset val="204"/>
      </rPr>
      <t>= 3,6 ∙ q ∙ n ∙ t</t>
    </r>
    <r>
      <rPr>
        <b/>
        <vertAlign val="subscript"/>
        <sz val="12"/>
        <color theme="1"/>
        <rFont val="Times New Roman"/>
        <family val="1"/>
        <charset val="204"/>
      </rPr>
      <t>fn</t>
    </r>
    <r>
      <rPr>
        <sz val="12"/>
        <color theme="1"/>
        <rFont val="Times New Roman"/>
        <family val="1"/>
        <charset val="204"/>
      </rPr>
      <t xml:space="preserve"> 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(21)</t>
    </r>
  </si>
  <si>
    <r>
      <t>3,6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коэффициент перевода л/с в м3/ч;</t>
    </r>
  </si>
  <si>
    <r>
      <t>q</t>
    </r>
    <r>
      <rPr>
        <sz val="12"/>
        <color theme="1"/>
        <rFont val="Times New Roman"/>
        <family val="1"/>
        <charset val="204"/>
      </rPr>
      <t xml:space="preserve"> – нормативный расход воды на одну насадку, подключенную через гидрант, л/сек; </t>
    </r>
  </si>
  <si>
    <r>
      <t xml:space="preserve">n </t>
    </r>
    <r>
      <rPr>
        <sz val="12"/>
        <color theme="1"/>
        <rFont val="Times New Roman"/>
        <family val="1"/>
        <charset val="204"/>
      </rPr>
      <t xml:space="preserve">– количество гидрантов с прямым подключением шланга в процессе ликвидации пожара; </t>
    </r>
  </si>
  <si>
    <r>
      <t>t</t>
    </r>
    <r>
      <rPr>
        <b/>
        <vertAlign val="subscript"/>
        <sz val="12"/>
        <color theme="1"/>
        <rFont val="Times New Roman"/>
        <family val="1"/>
        <charset val="204"/>
      </rPr>
      <t>fn</t>
    </r>
    <r>
      <rPr>
        <sz val="12"/>
        <color theme="1"/>
        <rFont val="Times New Roman"/>
        <family val="1"/>
        <charset val="204"/>
      </rPr>
      <t xml:space="preserve"> – отработанное время гидранта с прямым подключением шланга в процессе ликвидации пожара, часов.</t>
    </r>
  </si>
  <si>
    <r>
      <t>q</t>
    </r>
    <r>
      <rPr>
        <sz val="12"/>
        <color theme="1"/>
        <rFont val="Times New Roman"/>
        <family val="1"/>
        <charset val="204"/>
      </rPr>
      <t xml:space="preserve"> – нормативный расход воды на один гидрант, при прямом подключении шланга, устанавливается 15 л/сек; 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</si>
  <si>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гидрантов с прямым подключением шланга в процессе ликвидации пожара устанавливается по данным, представленным Службой гражданской защиты и чрезвычайных ситуаций Министерства внутренних дел, согласно технической схеме публичной системы водоснабжения;</t>
    </r>
  </si>
  <si>
    <r>
      <t>t</t>
    </r>
    <r>
      <rPr>
        <b/>
        <vertAlign val="subscript"/>
        <sz val="12"/>
        <color theme="1"/>
        <rFont val="Times New Roman"/>
        <family val="1"/>
        <charset val="204"/>
      </rPr>
      <t>fn</t>
    </r>
    <r>
      <rPr>
        <sz val="12"/>
        <color theme="1"/>
        <rFont val="Times New Roman"/>
        <family val="1"/>
        <charset val="204"/>
      </rPr>
      <t xml:space="preserve"> – фактически отработанное время гидранта устанавливается по данным, представленным Службой гражданской защиты и чрезвычайных ситуаций Министерства внутренних дел, (с данными актов о ликвидации пожара).  </t>
    </r>
  </si>
  <si>
    <t>b) технологический расход воды на процессы технической проверки гидрантов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</si>
  <si>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tst.hidr. </t>
    </r>
    <r>
      <rPr>
        <b/>
        <sz val="12"/>
        <color theme="1"/>
        <rFont val="Times New Roman"/>
        <family val="1"/>
        <charset val="204"/>
      </rPr>
      <t>= 3,6 ∙ q ∙ n ∙ t</t>
    </r>
    <r>
      <rPr>
        <b/>
        <vertAlign val="subscript"/>
        <sz val="12"/>
        <color theme="1"/>
        <rFont val="Times New Roman"/>
        <family val="1"/>
        <charset val="204"/>
      </rPr>
      <t>vf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(22)</t>
    </r>
  </si>
  <si>
    <t>гдe:</t>
  </si>
  <si>
    <r>
      <t>q</t>
    </r>
    <r>
      <rPr>
        <sz val="12"/>
        <color theme="1"/>
        <rFont val="Times New Roman"/>
        <family val="1"/>
        <charset val="204"/>
      </rPr>
      <t xml:space="preserve"> – нормативный расход на один гидрант, при прямом подключении шланга, л/сек; </t>
    </r>
  </si>
  <si>
    <r>
      <t xml:space="preserve">n </t>
    </r>
    <r>
      <rPr>
        <sz val="12"/>
        <color theme="1"/>
        <rFont val="Times New Roman"/>
        <family val="1"/>
        <charset val="204"/>
      </rPr>
      <t>– количество гидрантов, проходящих процедуру технической проверки, единиц;</t>
    </r>
  </si>
  <si>
    <r>
      <t>t</t>
    </r>
    <r>
      <rPr>
        <b/>
        <vertAlign val="subscript"/>
        <sz val="12"/>
        <color theme="1"/>
        <rFont val="Times New Roman"/>
        <family val="1"/>
        <charset val="204"/>
      </rPr>
      <t>v.h</t>
    </r>
    <r>
      <rPr>
        <sz val="12"/>
        <color theme="1"/>
        <rFont val="Times New Roman"/>
        <family val="1"/>
        <charset val="204"/>
      </rPr>
      <t xml:space="preserve"> – продолжительность технической проверки гидранта, часов.</t>
    </r>
  </si>
  <si>
    <r>
      <t xml:space="preserve">q </t>
    </r>
    <r>
      <rPr>
        <sz val="12"/>
        <color theme="1"/>
        <rFont val="Times New Roman"/>
        <family val="1"/>
        <charset val="204"/>
      </rPr>
      <t xml:space="preserve">– нормативный расход воды на один  гидрант, при прямом подключении шланга,  устанавливается 15 л/сек; </t>
    </r>
  </si>
  <si>
    <r>
      <t xml:space="preserve">n </t>
    </r>
    <r>
      <rPr>
        <sz val="12"/>
        <color theme="1"/>
        <rFont val="Times New Roman"/>
        <family val="1"/>
        <charset val="204"/>
      </rPr>
      <t>– количество  гидрантов, проходящих процедуру технической проверки, определяется согласно технической схеме публичной системы водоснабжения, единиц;</t>
    </r>
  </si>
  <si>
    <r>
      <t>t</t>
    </r>
    <r>
      <rPr>
        <b/>
        <vertAlign val="subscript"/>
        <sz val="12"/>
        <color theme="1"/>
        <rFont val="Times New Roman"/>
        <family val="1"/>
        <charset val="204"/>
      </rPr>
      <t>v.h.</t>
    </r>
    <r>
      <rPr>
        <sz val="12"/>
        <color theme="1"/>
        <rFont val="Times New Roman"/>
        <family val="1"/>
        <charset val="204"/>
      </rPr>
      <t xml:space="preserve"> – продолжительность технической проверки гидранта, устанавливается – 0,03 часа.</t>
    </r>
  </si>
  <si>
    <t>При наличии водомеров, используется фактический показатель объема воды, зафиксированный водомерами, но не выше объема воды, полученного расчетным путем.</t>
  </si>
  <si>
    <t>Объем воды на нужды противопожарных служб в городах, селах, регулируется оператором, Службой гражданской защиты и чрезвычайных ситуаций Министерства внутренних дел и органом местного публичного управления, в соответствии с Положением о публичной услуге водоснабжения и канализации.</t>
  </si>
  <si>
    <t>31. Расход воды на хозяйственные нужды оператора, предоставляющего публичную услугу водоснабжения и канализации, Vn.g.opr., определяется в зависимости от численности работников оператора, количества рабочих дней работников, количества единиц технологического оборудования (используемых грузовиков, автомобилей), площади рабочих помещений на участках.</t>
  </si>
  <si>
    <t>Наименование водопотребления / потребителей воды</t>
  </si>
  <si>
    <t>Норма расхода воды, л / сутки</t>
  </si>
  <si>
    <t>Количество потребителей, машин, установок, площади помещения</t>
  </si>
  <si>
    <t>Расход воды, м3 / сутки</t>
  </si>
  <si>
    <t>Количество рабочих дней в году</t>
  </si>
  <si>
    <t>Годовой расход воды, м3 / год</t>
  </si>
  <si>
    <t>Технический персонал</t>
  </si>
  <si>
    <t>Автомобилей</t>
  </si>
  <si>
    <t xml:space="preserve">Используемое техническое оборудование (грузовые, легковые автомобили) </t>
  </si>
  <si>
    <t>Влажная уборка полов</t>
  </si>
  <si>
    <t xml:space="preserve"> Годовой объем воды на питьевые и бытовые нужды оператора определяется согласно данным, представленным в таблице №4 Приложения к настоящему Положению;</t>
  </si>
  <si>
    <t>При наличии водомеров используется фактический показатель объема воды на хозяйственные нужды, зарегистрированный в предыдущем периоде по показаниям водомера, но не выше объема воды, полученного расчетным путем.</t>
  </si>
  <si>
    <t>32. Общий технологический расход воды в публичной канализационной системе, Vc.t. s.cnl.,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</si>
  <si>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c.t. s.cnl. </t>
    </r>
    <r>
      <rPr>
        <b/>
        <i/>
        <sz val="12"/>
        <color theme="1"/>
        <rFont val="Times New Roman"/>
        <family val="1"/>
        <charset val="204"/>
      </rPr>
      <t xml:space="preserve">= </t>
    </r>
    <r>
      <rPr>
        <b/>
        <sz val="12"/>
        <color theme="1"/>
        <rFont val="Times New Roman"/>
        <family val="1"/>
        <charset val="204"/>
      </rPr>
      <t>V</t>
    </r>
    <r>
      <rPr>
        <b/>
        <vertAlign val="subscript"/>
        <sz val="12"/>
        <color theme="1"/>
        <rFont val="Times New Roman"/>
        <family val="1"/>
        <charset val="204"/>
      </rPr>
      <t>sp.grt.</t>
    </r>
    <r>
      <rPr>
        <b/>
        <sz val="12"/>
        <color theme="1"/>
        <rFont val="Times New Roman"/>
        <family val="1"/>
        <charset val="204"/>
      </rPr>
      <t xml:space="preserve"> + V</t>
    </r>
    <r>
      <rPr>
        <b/>
        <vertAlign val="subscript"/>
        <sz val="12"/>
        <color theme="1"/>
        <rFont val="Times New Roman"/>
        <family val="1"/>
        <charset val="204"/>
      </rPr>
      <t>tr.nm.</t>
    </r>
    <r>
      <rPr>
        <b/>
        <sz val="12"/>
        <color theme="1"/>
        <rFont val="Times New Roman"/>
        <family val="1"/>
        <charset val="204"/>
      </rPr>
      <t xml:space="preserve"> + V</t>
    </r>
    <r>
      <rPr>
        <b/>
        <vertAlign val="subscript"/>
        <sz val="12"/>
        <color theme="1"/>
        <rFont val="Times New Roman"/>
        <family val="1"/>
        <charset val="204"/>
      </rPr>
      <t>lb.</t>
    </r>
    <r>
      <rPr>
        <b/>
        <sz val="12"/>
        <color theme="1"/>
        <rFont val="Times New Roman"/>
        <family val="1"/>
        <charset val="204"/>
      </rPr>
      <t xml:space="preserve"> + V</t>
    </r>
    <r>
      <rPr>
        <b/>
        <vertAlign val="subscript"/>
        <sz val="12"/>
        <color theme="1"/>
        <rFont val="Times New Roman"/>
        <family val="1"/>
        <charset val="204"/>
      </rPr>
      <t>ds.r.cnl.</t>
    </r>
    <r>
      <rPr>
        <b/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(23)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</si>
  <si>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sp.grt. </t>
    </r>
    <r>
      <rPr>
        <sz val="12"/>
        <color theme="1"/>
        <rFont val="Times New Roman"/>
        <family val="1"/>
        <charset val="204"/>
      </rPr>
      <t>– объем воды, используемый в процессе промывки решеток («подвала» насосного отделения), определяется по формуле: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</si>
  <si>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sp.grt. </t>
    </r>
    <r>
      <rPr>
        <b/>
        <sz val="12"/>
        <color theme="1"/>
        <rFont val="Times New Roman"/>
        <family val="1"/>
        <charset val="204"/>
      </rPr>
      <t>= s ∙ t ∙ n ∙ q/1000 ∙ 365,</t>
    </r>
    <r>
      <rPr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(24)</t>
    </r>
  </si>
  <si>
    <t>дней в году</t>
  </si>
  <si>
    <r>
      <t xml:space="preserve">s </t>
    </r>
    <r>
      <rPr>
        <sz val="12"/>
        <color theme="1"/>
        <rFont val="Times New Roman"/>
        <family val="1"/>
        <charset val="204"/>
      </rPr>
      <t xml:space="preserve">– площадь отделения решеток (площадь «подвала» насосного отделения), м2 площади;  </t>
    </r>
  </si>
  <si>
    <r>
      <t xml:space="preserve">t </t>
    </r>
    <r>
      <rPr>
        <sz val="12"/>
        <color theme="1"/>
        <rFont val="Times New Roman"/>
        <family val="1"/>
        <charset val="204"/>
      </rPr>
      <t>– продолжительность промывки 1 м2 площади, секунд;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</si>
  <si>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промывок за 24 часа;</t>
    </r>
  </si>
  <si>
    <r>
      <t>q</t>
    </r>
    <r>
      <rPr>
        <sz val="12"/>
        <color theme="1"/>
        <rFont val="Times New Roman"/>
        <family val="1"/>
        <charset val="204"/>
      </rPr>
      <t xml:space="preserve"> – дебит потока воды, л/(с · м2). </t>
    </r>
  </si>
  <si>
    <r>
      <t>s</t>
    </r>
    <r>
      <rPr>
        <sz val="12"/>
        <color theme="1"/>
        <rFont val="Times New Roman"/>
        <family val="1"/>
        <charset val="204"/>
      </rPr>
      <t xml:space="preserve"> – площадь отделения решеток (площадь «подвала» насосного отделения), определяется по техническим данным установки;</t>
    </r>
  </si>
  <si>
    <r>
      <t xml:space="preserve">t </t>
    </r>
    <r>
      <rPr>
        <sz val="12"/>
        <color theme="1"/>
        <rFont val="Times New Roman"/>
        <family val="1"/>
        <charset val="204"/>
      </rPr>
      <t xml:space="preserve">– продолжительность промывки, устанавливается 12 секунд;    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</si>
  <si>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промывок за 24 часа устанавливается как один раз;   </t>
    </r>
  </si>
  <si>
    <r>
      <t xml:space="preserve">q </t>
    </r>
    <r>
      <rPr>
        <sz val="12"/>
        <color theme="1"/>
        <rFont val="Times New Roman"/>
        <family val="1"/>
        <charset val="204"/>
      </rPr>
      <t>– дебит потока воды, устанавливается соответствующим 2 л/(с· м2).</t>
    </r>
  </si>
  <si>
    <t>Объем воды, используемый в процессе обработки осадка, Vtr.nm.,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</si>
  <si>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tr.nm.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= Q</t>
    </r>
    <r>
      <rPr>
        <b/>
        <vertAlign val="subscript"/>
        <sz val="12"/>
        <color theme="1"/>
        <rFont val="Times New Roman"/>
        <family val="1"/>
        <charset val="204"/>
      </rPr>
      <t>s.u.</t>
    </r>
    <r>
      <rPr>
        <b/>
        <sz val="12"/>
        <color theme="1"/>
        <rFont val="Times New Roman"/>
        <family val="1"/>
        <charset val="204"/>
      </rPr>
      <t xml:space="preserve"> ∙ ∑q,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(25)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</si>
  <si>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s.u.</t>
    </r>
    <r>
      <rPr>
        <sz val="12"/>
        <color theme="1"/>
        <rFont val="Times New Roman"/>
        <family val="1"/>
        <charset val="204"/>
      </rPr>
      <t xml:space="preserve"> – количество сухого вещества, предназначенного для обработки, тонн;</t>
    </r>
  </si>
  <si>
    <r>
      <t>q</t>
    </r>
    <r>
      <rPr>
        <sz val="12"/>
        <color theme="1"/>
        <rFont val="Times New Roman"/>
        <family val="1"/>
        <charset val="204"/>
      </rPr>
      <t xml:space="preserve"> –расход воды на приготовление раствора (флокулянт) для технологического процесса обезвоживания осадка,  м3/т сухого вещества (Qs.u.).</t>
    </r>
  </si>
  <si>
    <t>Количество сухого вещества для обработки, Q s.u., определяется в зависимости от объема подвергаемых очистке сточных вод и от мутности сточных вод, подвергаемых очистке на водоочистных сооружениях, которое рассчитывается по формуле:</t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</si>
  <si>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 xml:space="preserve">s.u. </t>
    </r>
    <r>
      <rPr>
        <b/>
        <sz val="12"/>
        <color theme="1"/>
        <rFont val="Times New Roman"/>
        <family val="1"/>
        <charset val="204"/>
      </rPr>
      <t>= Q</t>
    </r>
    <r>
      <rPr>
        <b/>
        <vertAlign val="subscript"/>
        <sz val="12"/>
        <color theme="1"/>
        <rFont val="Times New Roman"/>
        <family val="1"/>
        <charset val="204"/>
      </rPr>
      <t>apă.uz.</t>
    </r>
    <r>
      <rPr>
        <b/>
        <sz val="12"/>
        <color theme="1"/>
        <rFont val="Times New Roman"/>
        <family val="1"/>
        <charset val="204"/>
      </rPr>
      <t xml:space="preserve"> ∙ (C</t>
    </r>
    <r>
      <rPr>
        <b/>
        <vertAlign val="subscript"/>
        <sz val="12"/>
        <color theme="1"/>
        <rFont val="Times New Roman"/>
        <family val="1"/>
        <charset val="204"/>
      </rPr>
      <t>inf.</t>
    </r>
    <r>
      <rPr>
        <b/>
        <sz val="12"/>
        <color theme="1"/>
        <rFont val="Times New Roman"/>
        <family val="1"/>
        <charset val="204"/>
      </rPr>
      <t xml:space="preserve"> – C</t>
    </r>
    <r>
      <rPr>
        <b/>
        <vertAlign val="subscript"/>
        <sz val="12"/>
        <color theme="1"/>
        <rFont val="Times New Roman"/>
        <family val="1"/>
        <charset val="204"/>
      </rPr>
      <t>efl.</t>
    </r>
    <r>
      <rPr>
        <b/>
        <sz val="12"/>
        <color theme="1"/>
        <rFont val="Times New Roman"/>
        <family val="1"/>
        <charset val="204"/>
      </rPr>
      <t>), т</t>
    </r>
    <r>
      <rPr>
        <sz val="12"/>
        <color theme="1"/>
        <rFont val="Times New Roman"/>
        <family val="1"/>
        <charset val="204"/>
      </rPr>
      <t xml:space="preserve"> (тонн), (26)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</si>
  <si>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apă.uz,</t>
    </r>
    <r>
      <rPr>
        <sz val="12"/>
        <color theme="1"/>
        <rFont val="Times New Roman"/>
        <family val="1"/>
        <charset val="204"/>
      </rPr>
      <t xml:space="preserve"> – объем сточных вод, подвергаемых очистке на водоочистном сооружении, который устанавливается по показаниям расходомера водоочистного сооружения;    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</si>
  <si>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inf.</t>
    </r>
    <r>
      <rPr>
        <sz val="12"/>
        <color theme="1"/>
        <rFont val="Times New Roman"/>
        <family val="1"/>
        <charset val="204"/>
      </rPr>
      <t xml:space="preserve"> – концентрация мг/л примесей на литр сточной воды в притоке (на входе в сооружение), подвергаемой очистке на водоочистном сооружении, которая устанавливается по результатам технических исследований лаборатории; 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</si>
  <si>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efl.</t>
    </r>
    <r>
      <rPr>
        <sz val="12"/>
        <color theme="1"/>
        <rFont val="Times New Roman"/>
        <family val="1"/>
        <charset val="204"/>
      </rPr>
      <t xml:space="preserve"> – концентрация мг/л примесей на литр очищенной сточной воды (в оттоке – на выходе из сооружения), которая устанавливается по результатам технических исследований лаборатории.</t>
    </r>
  </si>
  <si>
    <r>
      <t xml:space="preserve">q </t>
    </r>
    <r>
      <rPr>
        <sz val="12"/>
        <color theme="1"/>
        <rFont val="Times New Roman"/>
        <family val="1"/>
        <charset val="204"/>
      </rPr>
      <t>– расход  воды, используемый на приготовление раствора (флокулянт) для технологического процесса обезвоживания осадка, соответствует объему воды, указанному в техническом паспорте установки/агрегата по приготовлению реактивов при обработке сухого вещества (Q s.u.);</t>
    </r>
  </si>
  <si>
    <r>
      <t>V</t>
    </r>
    <r>
      <rPr>
        <b/>
        <i/>
        <vertAlign val="subscript"/>
        <sz val="12"/>
        <color theme="1"/>
        <rFont val="Times New Roman"/>
        <family val="1"/>
        <charset val="204"/>
      </rPr>
      <t>lb.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объем воды, используемый на технологические процессы лаборатории,   определяется по формуле (13)  пункта 27 настоящего Положения;</t>
    </r>
  </si>
  <si>
    <r>
      <t>V</t>
    </r>
    <r>
      <rPr>
        <b/>
        <i/>
        <vertAlign val="subscript"/>
        <sz val="12"/>
        <color theme="1"/>
        <rFont val="Times New Roman"/>
        <family val="1"/>
        <charset val="204"/>
      </rPr>
      <t>ds.r.cnl.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объем воды, используемый в процессе прочистки публичных канализационных сетей, определяется по данным за последние 3 года, в зависимости от среднего количества прочисток сетей и от израсходованного объема воды.</t>
    </r>
  </si>
  <si>
    <t>среднее за последние 3 года</t>
  </si>
  <si>
    <t>Подраздел 2</t>
  </si>
  <si>
    <t>Потери Воды</t>
  </si>
  <si>
    <t xml:space="preserve">33. Общие потери воды при предоставлении публичной услуги водоснабжения и канализации Vpr. a.sum., определяется по формуле:   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</si>
  <si>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pr.a.sum.</t>
    </r>
    <r>
      <rPr>
        <b/>
        <sz val="12"/>
        <color theme="1"/>
        <rFont val="Times New Roman"/>
        <family val="1"/>
        <charset val="204"/>
      </rPr>
      <t xml:space="preserve"> = V</t>
    </r>
    <r>
      <rPr>
        <b/>
        <vertAlign val="subscript"/>
        <sz val="12"/>
        <color theme="1"/>
        <rFont val="Times New Roman"/>
        <family val="1"/>
        <charset val="204"/>
      </rPr>
      <t xml:space="preserve">st.tr.rz/bz. </t>
    </r>
    <r>
      <rPr>
        <b/>
        <sz val="12"/>
        <color theme="1"/>
        <rFont val="Times New Roman"/>
        <family val="1"/>
        <charset val="204"/>
      </rPr>
      <t>+ V</t>
    </r>
    <r>
      <rPr>
        <b/>
        <vertAlign val="subscript"/>
        <sz val="12"/>
        <color theme="1"/>
        <rFont val="Times New Roman"/>
        <family val="1"/>
        <charset val="204"/>
      </rPr>
      <t>pr.r.t/d.t,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(27)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</si>
  <si>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st.tr.rz/bz.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потери воды на станциях очистки питьевой воды определяется по формуле (28) пункта 34 настоящего Положения;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</si>
  <si>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pr.r.t/d.t.</t>
    </r>
    <r>
      <rPr>
        <sz val="12"/>
        <color theme="1"/>
        <rFont val="Times New Roman"/>
        <family val="1"/>
        <charset val="204"/>
      </rPr>
      <t xml:space="preserve"> – потери воды при транспортировке и распределению воды по публичным водопроводным, водораспределительным сетям определяется по формуле (29) пункта 35 настоящего Положения.</t>
    </r>
  </si>
  <si>
    <t>34. Потери воды на станциях очистки питьевой воды – из резервуаров/бассейнов, Vst.trt.rz/bz.,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</si>
  <si>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st.trt.rz/bz.</t>
    </r>
    <r>
      <rPr>
        <b/>
        <sz val="12"/>
        <color theme="1"/>
        <rFont val="Times New Roman"/>
        <family val="1"/>
        <charset val="204"/>
      </rPr>
      <t xml:space="preserve"> = 0,001 ∙ S</t>
    </r>
    <r>
      <rPr>
        <b/>
        <vertAlign val="subscript"/>
        <sz val="12"/>
        <color theme="1"/>
        <rFont val="Times New Roman"/>
        <family val="1"/>
        <charset val="204"/>
      </rPr>
      <t>umectată</t>
    </r>
    <r>
      <rPr>
        <b/>
        <sz val="12"/>
        <color theme="1"/>
        <rFont val="Times New Roman"/>
        <family val="1"/>
        <charset val="204"/>
      </rPr>
      <t xml:space="preserve"> ∙ q</t>
    </r>
    <r>
      <rPr>
        <b/>
        <vertAlign val="subscript"/>
        <sz val="12"/>
        <color theme="1"/>
        <rFont val="Times New Roman"/>
        <family val="1"/>
        <charset val="204"/>
      </rPr>
      <t>scurgere</t>
    </r>
    <r>
      <rPr>
        <b/>
        <sz val="12"/>
        <color theme="1"/>
        <rFont val="Times New Roman"/>
        <family val="1"/>
        <charset val="204"/>
      </rPr>
      <t xml:space="preserve"> ∙ 365,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(28)</t>
    </r>
  </si>
  <si>
    <t>Адрес резервуара</t>
  </si>
  <si>
    <t>Размеры</t>
  </si>
  <si>
    <t>Количество резервуаров той же поверхности</t>
  </si>
  <si>
    <t>Дней в году</t>
  </si>
  <si>
    <r>
      <t>S</t>
    </r>
    <r>
      <rPr>
        <b/>
        <vertAlign val="subscript"/>
        <sz val="12"/>
        <color theme="1"/>
        <rFont val="Times New Roman"/>
        <family val="1"/>
        <charset val="204"/>
      </rPr>
      <t>umectată</t>
    </r>
    <r>
      <rPr>
        <sz val="12"/>
        <color theme="1"/>
        <rFont val="Times New Roman"/>
        <family val="1"/>
        <charset val="204"/>
      </rPr>
      <t xml:space="preserve"> – общая увлажненная площадь резервуаров/бассейнов, м2 площади;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</si>
  <si>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>scurgere</t>
    </r>
    <r>
      <rPr>
        <sz val="12"/>
        <color theme="1"/>
        <rFont val="Times New Roman"/>
        <family val="1"/>
        <charset val="204"/>
      </rPr>
      <t xml:space="preserve"> – объем утечки просочившейся воды на 1 м2 увлажненной площади за 24 часа;</t>
    </r>
  </si>
  <si>
    <r>
      <t>365</t>
    </r>
    <r>
      <rPr>
        <i/>
        <sz val="12"/>
        <color theme="1"/>
        <rFont val="Times New Roman"/>
        <family val="1"/>
        <charset val="204"/>
      </rPr>
      <t xml:space="preserve"> –</t>
    </r>
    <r>
      <rPr>
        <sz val="12"/>
        <color theme="1"/>
        <rFont val="Times New Roman"/>
        <family val="1"/>
        <charset val="204"/>
      </rPr>
      <t xml:space="preserve"> расчетный период, дней.</t>
    </r>
  </si>
  <si>
    <r>
      <t>S</t>
    </r>
    <r>
      <rPr>
        <b/>
        <vertAlign val="subscript"/>
        <sz val="12"/>
        <color theme="1"/>
        <rFont val="Times New Roman"/>
        <family val="1"/>
        <charset val="204"/>
      </rPr>
      <t>umectată</t>
    </r>
    <r>
      <rPr>
        <sz val="12"/>
        <color theme="1"/>
        <rFont val="Times New Roman"/>
        <family val="1"/>
        <charset val="204"/>
      </rPr>
      <t xml:space="preserve"> – общая увлажненная площадь резервуара/бассейна, устанавливается в зависимости от типа резервуара/бассейна, данных технического паспорта установки;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</si>
  <si>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 xml:space="preserve">scurgere </t>
    </r>
    <r>
      <rPr>
        <sz val="12"/>
        <color theme="1"/>
        <rFont val="Times New Roman"/>
        <family val="1"/>
        <charset val="204"/>
      </rPr>
      <t>– объем утечки просочившейся воды на 1 м2 увлажненной площади, устанавливается  3 л/м2 увлажненной площади за 24 часа.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</si>
  <si>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pr.r.t/d.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>dt./av.</t>
    </r>
    <r>
      <rPr>
        <b/>
        <sz val="12"/>
        <color theme="1"/>
        <rFont val="Times New Roman"/>
        <family val="1"/>
        <charset val="204"/>
      </rPr>
      <t>+ V</t>
    </r>
    <r>
      <rPr>
        <b/>
        <vertAlign val="subscript"/>
        <sz val="12"/>
        <color theme="1"/>
        <rFont val="Times New Roman"/>
        <family val="1"/>
        <charset val="204"/>
      </rPr>
      <t xml:space="preserve">g.r.t/d. </t>
    </r>
    <r>
      <rPr>
        <b/>
        <sz val="12"/>
        <color theme="1"/>
        <rFont val="Times New Roman"/>
        <family val="1"/>
        <charset val="204"/>
      </rPr>
      <t>+ V</t>
    </r>
    <r>
      <rPr>
        <b/>
        <vertAlign val="subscript"/>
        <sz val="12"/>
        <color theme="1"/>
        <rFont val="Times New Roman"/>
        <family val="1"/>
        <charset val="204"/>
      </rPr>
      <t xml:space="preserve">pr.lt. </t>
    </r>
    <r>
      <rPr>
        <b/>
        <sz val="12"/>
        <color theme="1"/>
        <rFont val="Times New Roman"/>
        <family val="1"/>
        <charset val="204"/>
      </rPr>
      <t>+ V</t>
    </r>
    <r>
      <rPr>
        <b/>
        <vertAlign val="subscript"/>
        <sz val="12"/>
        <color theme="1"/>
        <rFont val="Times New Roman"/>
        <family val="1"/>
        <charset val="204"/>
      </rPr>
      <t>sc.rz/bz.r.t/d.</t>
    </r>
    <r>
      <rPr>
        <sz val="12"/>
        <color theme="1"/>
        <rFont val="Times New Roman"/>
        <family val="1"/>
        <charset val="204"/>
      </rPr>
      <t xml:space="preserve"> 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(29)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</si>
  <si>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dt./av.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объем утечки воды в сети при повреждениях и/или авариях публичных водопроводных, водораспределительных сетей, определяется по формуле:</t>
    </r>
  </si>
  <si>
    <t>DN участка</t>
  </si>
  <si>
    <t>Прорывы и трешены</t>
  </si>
  <si>
    <t>35. Потери воды при транспортировке и распределении воды по публичным водопроводным, водораспределительным сетям, Vpr.  r. t/d., определяется по формуле:</t>
  </si>
  <si>
    <t>Свищ</t>
  </si>
  <si>
    <t>Количества прорывов</t>
  </si>
  <si>
    <t>Количества свищей</t>
  </si>
  <si>
    <r>
      <t>3600</t>
    </r>
    <r>
      <rPr>
        <sz val="12"/>
        <color theme="1"/>
        <rFont val="Times New Roman"/>
        <family val="1"/>
        <charset val="204"/>
      </rPr>
      <t xml:space="preserve"> – коэффициент перевода л/с в м3/ч;</t>
    </r>
  </si>
  <si>
    <r>
      <t>μ</t>
    </r>
    <r>
      <rPr>
        <sz val="12"/>
        <color theme="1"/>
        <rFont val="Times New Roman"/>
        <family val="1"/>
        <charset val="204"/>
      </rPr>
      <t xml:space="preserve"> – коэффициент утечки 0,6; </t>
    </r>
  </si>
  <si>
    <r>
      <t>S</t>
    </r>
    <r>
      <rPr>
        <sz val="12"/>
        <color theme="1"/>
        <rFont val="Times New Roman"/>
        <family val="1"/>
        <charset val="204"/>
      </rPr>
      <t xml:space="preserve"> – площадь разлива воды (площадь  дыры, прорыва трубопровода), м2 площади; </t>
    </r>
  </si>
  <si>
    <r>
      <t>t</t>
    </r>
    <r>
      <rPr>
        <sz val="12"/>
        <color theme="1"/>
        <rFont val="Times New Roman"/>
        <family val="1"/>
        <charset val="204"/>
      </rPr>
      <t xml:space="preserve"> – продолжительность утечки воды из сети с момента уведомления, локализации случая утечки воды до остановки утечки, часов;  </t>
    </r>
  </si>
  <si>
    <r>
      <t>g</t>
    </r>
    <r>
      <rPr>
        <sz val="12"/>
        <color theme="1"/>
        <rFont val="Times New Roman"/>
        <family val="1"/>
        <charset val="204"/>
      </rPr>
      <t xml:space="preserve"> – гравитационное ускорение, м/с2;</t>
    </r>
  </si>
  <si>
    <r>
      <t>P</t>
    </r>
    <r>
      <rPr>
        <sz val="12"/>
        <color theme="1"/>
        <rFont val="Times New Roman"/>
        <family val="1"/>
        <charset val="204"/>
      </rPr>
      <t xml:space="preserve"> – давление воды в трубопроводе на аварийном участке, м.вод.ст.</t>
    </r>
  </si>
  <si>
    <r>
      <t>t</t>
    </r>
    <r>
      <rPr>
        <sz val="12"/>
        <color theme="1"/>
        <rFont val="Times New Roman"/>
        <family val="1"/>
        <charset val="204"/>
      </rPr>
      <t xml:space="preserve"> – продолжительность утечки воды из сети с момента уведомления, локализации случая утечки воды до остановки утечки, устанавливается не более 4 часов; </t>
    </r>
  </si>
  <si>
    <r>
      <t xml:space="preserve">g </t>
    </r>
    <r>
      <rPr>
        <sz val="12"/>
        <color theme="1"/>
        <rFont val="Times New Roman"/>
        <family val="1"/>
        <charset val="204"/>
      </rPr>
      <t>– гравитационное ускорение составляет 9,81 м/г2;</t>
    </r>
  </si>
  <si>
    <r>
      <t>P</t>
    </r>
    <r>
      <rPr>
        <sz val="12"/>
        <color theme="1"/>
        <rFont val="Times New Roman"/>
        <family val="1"/>
        <charset val="204"/>
      </rPr>
      <t xml:space="preserve"> – давление воды в трубопроводе на аварийном участке определяет среднее рабочее давление сети до аварии.</t>
    </r>
  </si>
  <si>
    <t xml:space="preserve">     Расчет годового объема утечки воды из сети при повреждениях и/или авариях публичных водопроводных и водораспределительных сетей (Vdt./av.) представляется согласно таблице  №5 Приложения к настоящему Положению.</t>
  </si>
  <si>
    <t>Площадь  разлива, S, при прорывах и поломках трубопровода, определяется  по формуле:</t>
  </si>
  <si>
    <r>
      <t>d</t>
    </r>
    <r>
      <rPr>
        <sz val="12"/>
        <color theme="1"/>
        <rFont val="Times New Roman"/>
        <family val="1"/>
        <charset val="204"/>
      </rPr>
      <t xml:space="preserve"> – диаметр трубопровода, м.</t>
    </r>
  </si>
  <si>
    <t xml:space="preserve">Площадь трещины трубы, S, определяется, по формуле: </t>
  </si>
  <si>
    <r>
      <t xml:space="preserve">d </t>
    </r>
    <r>
      <rPr>
        <sz val="12"/>
        <color theme="1"/>
        <rFont val="Times New Roman"/>
        <family val="1"/>
        <charset val="204"/>
      </rPr>
      <t xml:space="preserve">– диаметр трубопровода, м.  </t>
    </r>
  </si>
  <si>
    <t>Объем воды в процессе опорожнения публичных водопроводных, водораспределительных сетей, Vg.r. t/d., определяется по формуле (17) пункта 29 настоящего Положения.</t>
  </si>
  <si>
    <t xml:space="preserve">Объем скрытых потерь воды, Vpr.lt., определяется по формуле: </t>
  </si>
  <si>
    <r>
      <t>ΣW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vertAlign val="superscript"/>
        <sz val="12"/>
        <color theme="1"/>
        <rFont val="Times New Roman"/>
        <family val="1"/>
        <charset val="204"/>
      </rPr>
      <t>oţ</t>
    </r>
    <r>
      <rPr>
        <sz val="12"/>
        <color theme="1"/>
        <rFont val="Times New Roman"/>
        <family val="1"/>
        <charset val="204"/>
      </rPr>
      <t xml:space="preserve"> – общие скрытые потери воды в стальных трубопроводах;</t>
    </r>
  </si>
  <si>
    <r>
      <t>ΣW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vertAlign val="superscript"/>
        <sz val="12"/>
        <color theme="1"/>
        <rFont val="Times New Roman"/>
        <family val="1"/>
        <charset val="204"/>
      </rPr>
      <t>f</t>
    </r>
    <r>
      <rPr>
        <sz val="12"/>
        <color theme="1"/>
        <rFont val="Times New Roman"/>
        <family val="1"/>
        <charset val="204"/>
      </rPr>
      <t xml:space="preserve"> – общие скрытые потери воды в чугунных трубопроводах;</t>
    </r>
  </si>
  <si>
    <r>
      <t>ΣW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vertAlign val="superscript"/>
        <sz val="12"/>
        <color theme="1"/>
        <rFont val="Times New Roman"/>
        <family val="1"/>
        <charset val="204"/>
      </rPr>
      <t>b/a</t>
    </r>
    <r>
      <rPr>
        <sz val="12"/>
        <color theme="1"/>
        <rFont val="Times New Roman"/>
        <family val="1"/>
        <charset val="204"/>
      </rPr>
      <t xml:space="preserve"> – общие скрытые потери воды в железобетонных трубопроводах; </t>
    </r>
  </si>
  <si>
    <r>
      <t>ΣW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vertAlign val="superscript"/>
        <sz val="12"/>
        <color theme="1"/>
        <rFont val="Times New Roman"/>
        <family val="1"/>
        <charset val="204"/>
      </rPr>
      <t>etc.</t>
    </r>
    <r>
      <rPr>
        <sz val="12"/>
        <color theme="1"/>
        <rFont val="Times New Roman"/>
        <family val="1"/>
        <charset val="204"/>
      </rPr>
      <t xml:space="preserve"> – общие скрытые потери воды в трубопроводах из других материалов (полиэтилена и др.), в том числе: </t>
    </r>
  </si>
  <si>
    <t xml:space="preserve">– общие скрытые потери воды, исходя из материала трубопровода(ΣW1ot; ΣW1f; ΣW1b/a; ΣW1...), определяется по формуле: </t>
  </si>
  <si>
    <t>Паяные соединения</t>
  </si>
  <si>
    <t>Соединения с муфтами и прокладками</t>
  </si>
  <si>
    <t>1.qполиэтилен</t>
  </si>
  <si>
    <t xml:space="preserve"> 2.qполиэтилен</t>
  </si>
  <si>
    <t xml:space="preserve"> qчугун</t>
  </si>
  <si>
    <t xml:space="preserve"> qасбест</t>
  </si>
  <si>
    <t xml:space="preserve"> qжелезобетон</t>
  </si>
  <si>
    <r>
      <t>q</t>
    </r>
    <r>
      <rPr>
        <b/>
        <vertAlign val="superscript"/>
        <sz val="11"/>
        <color theme="1"/>
        <rFont val="Calibri"/>
        <family val="2"/>
        <charset val="204"/>
        <scheme val="minor"/>
      </rPr>
      <t>сталь</t>
    </r>
  </si>
  <si>
    <r>
      <t>L</t>
    </r>
    <r>
      <rPr>
        <b/>
        <vertAlign val="superscript"/>
        <sz val="11"/>
        <color theme="1"/>
        <rFont val="Calibri"/>
        <family val="2"/>
        <charset val="204"/>
        <scheme val="minor"/>
      </rPr>
      <t>сталь</t>
    </r>
  </si>
  <si>
    <r>
      <t>1. L</t>
    </r>
    <r>
      <rPr>
        <b/>
        <vertAlign val="superscript"/>
        <sz val="11"/>
        <color theme="1"/>
        <rFont val="Calibri"/>
        <family val="2"/>
        <charset val="204"/>
        <scheme val="minor"/>
      </rPr>
      <t>полиэтилен</t>
    </r>
  </si>
  <si>
    <r>
      <t>2.L</t>
    </r>
    <r>
      <rPr>
        <b/>
        <vertAlign val="superscript"/>
        <sz val="11"/>
        <color theme="1"/>
        <rFont val="Calibri"/>
        <family val="2"/>
        <charset val="204"/>
        <scheme val="minor"/>
      </rPr>
      <t>полиэтилен</t>
    </r>
  </si>
  <si>
    <r>
      <t>L</t>
    </r>
    <r>
      <rPr>
        <b/>
        <vertAlign val="superscript"/>
        <sz val="11"/>
        <color theme="1"/>
        <rFont val="Calibri"/>
        <family val="2"/>
        <charset val="204"/>
        <scheme val="minor"/>
      </rPr>
      <t>чугун</t>
    </r>
  </si>
  <si>
    <r>
      <t>L</t>
    </r>
    <r>
      <rPr>
        <b/>
        <vertAlign val="superscript"/>
        <sz val="11"/>
        <color theme="1"/>
        <rFont val="Calibri"/>
        <family val="2"/>
        <charset val="204"/>
        <scheme val="minor"/>
      </rPr>
      <t>асбест</t>
    </r>
  </si>
  <si>
    <r>
      <t>L</t>
    </r>
    <r>
      <rPr>
        <b/>
        <vertAlign val="superscript"/>
        <sz val="11"/>
        <color theme="1"/>
        <rFont val="Calibri"/>
        <family val="2"/>
        <charset val="204"/>
        <scheme val="minor"/>
      </rPr>
      <t>железобетон</t>
    </r>
  </si>
  <si>
    <r>
      <t>W</t>
    </r>
    <r>
      <rPr>
        <b/>
        <vertAlign val="superscript"/>
        <sz val="11"/>
        <color theme="1"/>
        <rFont val="Calibri"/>
        <family val="2"/>
        <charset val="204"/>
        <scheme val="minor"/>
      </rPr>
      <t>сталь</t>
    </r>
  </si>
  <si>
    <r>
      <t>1.W</t>
    </r>
    <r>
      <rPr>
        <b/>
        <vertAlign val="superscript"/>
        <sz val="11"/>
        <color theme="1"/>
        <rFont val="Calibri"/>
        <family val="2"/>
        <charset val="204"/>
        <scheme val="minor"/>
      </rPr>
      <t>полиэтилен</t>
    </r>
  </si>
  <si>
    <r>
      <t xml:space="preserve"> 2.W</t>
    </r>
    <r>
      <rPr>
        <b/>
        <vertAlign val="superscript"/>
        <sz val="11"/>
        <color theme="1"/>
        <rFont val="Calibri"/>
        <family val="2"/>
        <charset val="204"/>
        <scheme val="minor"/>
      </rPr>
      <t>полиэтилен</t>
    </r>
  </si>
  <si>
    <r>
      <t xml:space="preserve"> W</t>
    </r>
    <r>
      <rPr>
        <b/>
        <vertAlign val="superscript"/>
        <sz val="11"/>
        <color theme="1"/>
        <rFont val="Calibri"/>
        <family val="2"/>
        <charset val="204"/>
        <scheme val="minor"/>
      </rPr>
      <t>чугун</t>
    </r>
  </si>
  <si>
    <r>
      <t xml:space="preserve"> W</t>
    </r>
    <r>
      <rPr>
        <b/>
        <vertAlign val="superscript"/>
        <sz val="11"/>
        <color theme="1"/>
        <rFont val="Calibri"/>
        <family val="2"/>
        <charset val="204"/>
        <scheme val="minor"/>
      </rPr>
      <t>асбест</t>
    </r>
  </si>
  <si>
    <r>
      <t xml:space="preserve"> W</t>
    </r>
    <r>
      <rPr>
        <b/>
        <vertAlign val="superscript"/>
        <sz val="10"/>
        <color theme="1"/>
        <rFont val="Calibri"/>
        <family val="2"/>
        <charset val="204"/>
        <scheme val="minor"/>
      </rPr>
      <t>железобетон</t>
    </r>
  </si>
  <si>
    <t>продолжение</t>
  </si>
  <si>
    <r>
      <t>L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sz val="12"/>
        <color theme="1"/>
        <rFont val="Times New Roman"/>
        <family val="1"/>
        <charset val="204"/>
      </rPr>
      <t xml:space="preserve"> 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общая протяженность публичных водопроводных, водораспределительных сетей из труб из одного материала, км;</t>
    </r>
  </si>
  <si>
    <r>
      <t>q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sz val="12"/>
        <color theme="1"/>
        <rFont val="Times New Roman"/>
        <family val="1"/>
        <charset val="204"/>
      </rPr>
      <t xml:space="preserve"> – объем допустимых потерь воды на 1 км сети, л/мин.;</t>
    </r>
  </si>
  <si>
    <r>
      <t>n</t>
    </r>
    <r>
      <rPr>
        <sz val="12"/>
        <color theme="1"/>
        <rFont val="Times New Roman"/>
        <family val="1"/>
        <charset val="204"/>
      </rPr>
      <t xml:space="preserve"> – период работы  трубопровода ч/год.</t>
    </r>
  </si>
  <si>
    <r>
      <t>W</t>
    </r>
    <r>
      <rPr>
        <b/>
        <vertAlign val="subscript"/>
        <sz val="12"/>
        <color theme="1"/>
        <rFont val="Times New Roman"/>
        <family val="1"/>
        <charset val="204"/>
      </rPr>
      <t>1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 определяется в зависимости от материала трубопровода;</t>
    </r>
  </si>
  <si>
    <r>
      <t>L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 устанавливается в зависимости от общей протяженности водопроводных, водораспределительных сетей из труб из одного материала, км;</t>
    </r>
  </si>
  <si>
    <r>
      <t>q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sz val="12"/>
        <color theme="1"/>
        <rFont val="Times New Roman"/>
        <family val="1"/>
        <charset val="204"/>
      </rPr>
      <t xml:space="preserve"> – устанавливается по показателям для водопроводных, водораспределительных сетей, изложенных в пункте 7.13, таблицы №6 Строительных норм «СНиП 3.05.04 – 85» («Наружные сети и сооружения водоснабжения и канализации») с использованием коэффициента перевода л/с в м3/ч.  </t>
    </r>
  </si>
  <si>
    <r>
      <t>n</t>
    </r>
    <r>
      <rPr>
        <sz val="12"/>
        <color theme="1"/>
        <rFont val="Times New Roman"/>
        <family val="1"/>
        <charset val="204"/>
      </rPr>
      <t xml:space="preserve"> – определяется в зависимости от периода работы трубопровода (периода эксплуатации – часов в течение года).  </t>
    </r>
  </si>
  <si>
    <t xml:space="preserve">Объем утечки воды из резервуаров/бассейнов публичных водопроводных, водораспределительных сетей, V sc. rz/bz. r.t/d., определяется по формуле (28) пункта 34 настоящего Положения. </t>
  </si>
  <si>
    <t>Расчет годового объема потерь воды вследствие утечки из сети при повреждениях и/или авариях публичных сетей при транспортировке и распределении воды по публичным водопроводным, водораспределительным сетям, Vpr. r. t/d. представляется согласно таблице №5 Приложения к настоящему Положению.</t>
  </si>
  <si>
    <t xml:space="preserve">Расчет объема скрытых потерь воды представляется согласно таблице № 6 Приложения к настоящему Положению. </t>
  </si>
  <si>
    <t>Раздел 4</t>
  </si>
  <si>
    <t>УТВЕРЖДЕНИЕ ТЕХНОЛОГИЧЕСКОГО РАСХОДА И ПОТЕРЬ ВОДЫ</t>
  </si>
  <si>
    <t xml:space="preserve">1. Целью Положения об установлении и утверждении, в целях определения тарифов, технологического расхода и потерь воды в публичных системах водоснабжения (в дальнейшем - Положение) является установление единого порядка расчета и утверждения технологических расходов и потерь воды в публичных системах водоснабжения и канализации, объемов воды, которые должны учитываться при определении тарифов на публичную услугу водоснабжения, канализации и очистки сточных вод.                                   </t>
  </si>
  <si>
    <r>
      <t>VPA</t>
    </r>
    <r>
      <rPr>
        <b/>
        <vertAlign val="subscript"/>
        <sz val="12"/>
        <color theme="1"/>
        <rFont val="Times New Roman"/>
        <family val="1"/>
        <charset val="204"/>
      </rPr>
      <t xml:space="preserve">n.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>c.t. sum.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 xml:space="preserve">pr.a.sum 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(1)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</si>
  <si>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c.t.sum.</t>
    </r>
    <r>
      <rPr>
        <b/>
        <sz val="12"/>
        <color theme="1"/>
        <rFont val="Times New Roman"/>
        <family val="1"/>
        <charset val="204"/>
      </rPr>
      <t xml:space="preserve"> = V</t>
    </r>
    <r>
      <rPr>
        <b/>
        <vertAlign val="subscript"/>
        <sz val="12"/>
        <color theme="1"/>
        <rFont val="Times New Roman"/>
        <family val="1"/>
        <charset val="204"/>
      </rPr>
      <t>c.t.s.cpt.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c.t.s.trt.</t>
    </r>
    <r>
      <rPr>
        <b/>
        <sz val="12"/>
        <color theme="1"/>
        <rFont val="Times New Roman"/>
        <family val="1"/>
        <charset val="204"/>
      </rPr>
      <t xml:space="preserve">+V </t>
    </r>
    <r>
      <rPr>
        <b/>
        <vertAlign val="subscript"/>
        <sz val="12"/>
        <color theme="1"/>
        <rFont val="Times New Roman"/>
        <family val="1"/>
        <charset val="204"/>
      </rPr>
      <t>c.t.t/d.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sum.antiincend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n.g.opr.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c.t.s.cnl.</t>
    </r>
    <r>
      <rPr>
        <vertAlign val="subscript"/>
        <sz val="12"/>
        <color theme="1"/>
        <rFont val="Times New Roman"/>
        <family val="1"/>
        <charset val="204"/>
      </rPr>
      <t>, м3</t>
    </r>
    <r>
      <rPr>
        <sz val="12"/>
        <color theme="1"/>
        <rFont val="Times New Roman"/>
        <family val="1"/>
        <charset val="204"/>
      </rPr>
      <t>, (2)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</si>
  <si>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c.t.s.cpt.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>st.supr.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 xml:space="preserve">st.sub. </t>
    </r>
    <r>
      <rPr>
        <sz val="12"/>
        <color theme="1"/>
        <rFont val="Times New Roman"/>
        <family val="1"/>
        <charset val="204"/>
      </rPr>
      <t>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(3)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</si>
  <si>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st.sub. </t>
    </r>
    <r>
      <rPr>
        <b/>
        <sz val="12"/>
        <color theme="1"/>
        <rFont val="Times New Roman"/>
        <family val="1"/>
        <charset val="204"/>
      </rPr>
      <t>= V</t>
    </r>
    <r>
      <rPr>
        <b/>
        <vertAlign val="subscript"/>
        <sz val="12"/>
        <color theme="1"/>
        <rFont val="Times New Roman"/>
        <family val="1"/>
        <charset val="204"/>
      </rPr>
      <t xml:space="preserve">sp.f.a. </t>
    </r>
    <r>
      <rPr>
        <b/>
        <sz val="12"/>
        <color theme="1"/>
        <rFont val="Times New Roman"/>
        <family val="1"/>
        <charset val="204"/>
      </rPr>
      <t>∙ n</t>
    </r>
    <r>
      <rPr>
        <b/>
        <vertAlign val="subscript"/>
        <sz val="12"/>
        <color theme="1"/>
        <rFont val="Times New Roman"/>
        <family val="1"/>
        <charset val="204"/>
      </rPr>
      <t xml:space="preserve"> 1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 xml:space="preserve">sp.c/t. </t>
    </r>
    <r>
      <rPr>
        <b/>
        <sz val="12"/>
        <color theme="1"/>
        <rFont val="Times New Roman"/>
        <family val="1"/>
        <charset val="204"/>
      </rPr>
      <t>∙ n</t>
    </r>
    <r>
      <rPr>
        <b/>
        <vertAlign val="sub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+V</t>
    </r>
    <r>
      <rPr>
        <b/>
        <vertAlign val="subscript"/>
        <sz val="12"/>
        <color theme="1"/>
        <rFont val="Times New Roman"/>
        <family val="1"/>
        <charset val="204"/>
      </rPr>
      <t>sp.reţ.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(6)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</si>
  <si>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sp.f.a.</t>
    </r>
    <r>
      <rPr>
        <vertAlign val="sub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  технологический расход воды на промывку и дезинфекцию одной артезианской скважины, определяется по формуле: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</si>
  <si>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sp.f.a. </t>
    </r>
    <r>
      <rPr>
        <b/>
        <sz val="12"/>
        <color theme="1"/>
        <rFont val="Times New Roman"/>
        <family val="1"/>
        <charset val="204"/>
      </rPr>
      <t>= Q</t>
    </r>
    <r>
      <rPr>
        <b/>
        <vertAlign val="subscript"/>
        <sz val="12"/>
        <color theme="1"/>
        <rFont val="Times New Roman"/>
        <family val="1"/>
        <charset val="204"/>
      </rPr>
      <t xml:space="preserve"> p. </t>
    </r>
    <r>
      <rPr>
        <b/>
        <sz val="12"/>
        <color theme="1"/>
        <rFont val="Times New Roman"/>
        <family val="1"/>
        <charset val="204"/>
      </rPr>
      <t>∙ t ∙ n,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 (7)</t>
    </r>
  </si>
  <si>
    <r>
      <t xml:space="preserve">Q </t>
    </r>
    <r>
      <rPr>
        <b/>
        <vertAlign val="subscript"/>
        <sz val="12"/>
        <color theme="1"/>
        <rFont val="Times New Roman"/>
        <family val="1"/>
        <charset val="204"/>
      </rPr>
      <t>p.</t>
    </r>
    <r>
      <rPr>
        <sz val="12"/>
        <color theme="1"/>
        <rFont val="Times New Roman"/>
        <family val="1"/>
        <charset val="204"/>
      </rPr>
      <t xml:space="preserve"> – максимальный дебит водного насоса артезианской скважины устанавливается по данным технического паспорта насоса, м3/ч;</t>
    </r>
  </si>
  <si>
    <r>
      <t>t</t>
    </r>
    <r>
      <rPr>
        <sz val="12"/>
        <color theme="1"/>
        <rFont val="Times New Roman"/>
        <family val="1"/>
        <charset val="204"/>
      </rPr>
      <t xml:space="preserve"> – продолжительность одной процедуры промывки, часов;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</si>
  <si>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промывок в год, единиц.</t>
    </r>
  </si>
  <si>
    <r>
      <t>n</t>
    </r>
    <r>
      <rPr>
        <sz val="12"/>
        <color theme="1"/>
        <rFont val="Times New Roman"/>
        <family val="1"/>
        <charset val="204"/>
      </rPr>
      <t xml:space="preserve"> – количество промывок в год, в зависимости от качества воды в источнике, устанавливается одна промывка в год;</t>
    </r>
  </si>
  <si>
    <r>
      <t>t</t>
    </r>
    <r>
      <rPr>
        <sz val="12"/>
        <color theme="1"/>
        <rFont val="Times New Roman"/>
        <family val="1"/>
        <charset val="204"/>
      </rPr>
      <t xml:space="preserve"> – продолжительность одной процедуры промывки:</t>
    </r>
  </si>
  <si>
    <t>b) для скважин глубиной от 200 м и выше (глубже) - 1,1 часа;</t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</si>
  <si>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количество артезианских скважин, единиц;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</si>
  <si>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количество водонапорных башен, единиц.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</si>
  <si>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sp.c/t.</t>
    </r>
    <r>
      <rPr>
        <vertAlign val="sub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 технологический расход воды на промывку и дезинфекцию  одной водонапорной башни определяется по формуле (11) пункта 25 настоящего Положения.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</si>
  <si>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sp.reţ.</t>
    </r>
    <r>
      <rPr>
        <sz val="12"/>
        <color theme="1"/>
        <rFont val="Times New Roman"/>
        <family val="1"/>
        <charset val="204"/>
      </rPr>
      <t xml:space="preserve"> – технологический расход воды на промывку и дезинфекцию  водопроводной сети от артезианской скважины до водонапорной башни, до водного коллектора/бассейна определяется по формуле (18) пункта 29 настоящего Положения.</t>
    </r>
  </si>
  <si>
    <t>21. Общий технологический расход воды в процессе водоочистки, V c.t. st. trt., определяется по формуле:</t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</si>
  <si>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 xml:space="preserve">sp.filtr. </t>
    </r>
    <r>
      <rPr>
        <sz val="12"/>
        <color theme="1"/>
        <rFont val="Times New Roman"/>
        <family val="1"/>
        <charset val="204"/>
      </rPr>
      <t>– технологический расход воды на промывку фильтрующего слоя одного быстрого фильтра на станциях очистки питьевой воды определяется по формуле (9) пункта 22 настоящего Положения;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</si>
  <si>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sp/dz.filtr</t>
    </r>
    <r>
      <rPr>
        <sz val="12"/>
        <color theme="1"/>
        <rFont val="Times New Roman"/>
        <family val="1"/>
        <charset val="204"/>
      </rPr>
      <t xml:space="preserve"> – расход воды, используемый на промывку и дезинфекцию стен фильтров, определяется по формуле (11) пункта 25 настоящего Положения;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</si>
  <si>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r.rulm.</t>
    </r>
    <r>
      <rPr>
        <sz val="12"/>
        <color theme="1"/>
        <rFont val="Times New Roman"/>
        <family val="1"/>
        <charset val="204"/>
      </rPr>
      <t xml:space="preserve"> – технологический расход воды на охлаждение подшипников насосов, воздуходувных установок на станциях очистки питьевой воды определяется по формуле  (10) пункта 23 настоящего Положения;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</si>
  <si>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sp/dz.rz/bz</t>
    </r>
    <r>
      <rPr>
        <vertAlign val="subscript"/>
        <sz val="12"/>
        <color theme="1"/>
        <rFont val="Times New Roman"/>
        <family val="1"/>
        <charset val="204"/>
      </rPr>
      <t>.</t>
    </r>
    <r>
      <rPr>
        <sz val="12"/>
        <color theme="1"/>
        <rFont val="Times New Roman"/>
        <family val="1"/>
        <charset val="204"/>
      </rPr>
      <t xml:space="preserve"> – технологический расход воды на промывку, дезинфекцию резервуаров на станциях очистки питьевой воды определяется по формуле (11) пункта 25 настоящего Положения;  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</si>
  <si>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pr.prelc.</t>
    </r>
    <r>
      <rPr>
        <sz val="12"/>
        <color theme="1"/>
        <rFont val="Times New Roman"/>
        <family val="1"/>
        <charset val="204"/>
      </rPr>
      <t xml:space="preserve"> – технологический расход воды на отбор проб воды, протекающей с крана для отбора проб на станциях очистки питьевой воды в процессе физико-химической обработки воды, определяется по формуле (12) пункта  26 настоящего Положения;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</si>
  <si>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lb.</t>
    </r>
    <r>
      <rPr>
        <sz val="12"/>
        <color theme="1"/>
        <rFont val="Times New Roman"/>
        <family val="1"/>
        <charset val="204"/>
      </rPr>
      <t xml:space="preserve"> – технологический расход воды на технологические нужды лаборатории определяется по формуле (13) пункта 27 настоящего Положения;</t>
    </r>
  </si>
  <si>
    <r>
      <t>V</t>
    </r>
    <r>
      <rPr>
        <b/>
        <vertAlign val="subscript"/>
        <sz val="12"/>
        <color theme="1"/>
        <rFont val="Times New Roman"/>
        <family val="1"/>
        <charset val="204"/>
      </rPr>
      <t>evc.nam.</t>
    </r>
    <r>
      <rPr>
        <sz val="12"/>
        <color theme="1"/>
        <rFont val="Times New Roman"/>
        <family val="1"/>
        <charset val="204"/>
      </rPr>
      <t xml:space="preserve"> – технологический расход воды  при удалении осадка из камер реакции, из отстойников определяется по формуле (14) пункта 28 настоящего Положения.</t>
    </r>
  </si>
  <si>
    <t>22. Технологический расход воды на промывку одного быстрого фильтра (Vsp.filtr) на станциях очистки питьевой воды, определяется по формуле:</t>
  </si>
  <si>
    <r>
      <t>3,6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коэффициент перевода  л/с в м3/ч;</t>
    </r>
  </si>
  <si>
    <r>
      <t>S</t>
    </r>
    <r>
      <rPr>
        <b/>
        <vertAlign val="subscript"/>
        <sz val="12"/>
        <color theme="1"/>
        <rFont val="Times New Roman"/>
        <family val="1"/>
        <charset val="204"/>
      </rPr>
      <t xml:space="preserve">filtru </t>
    </r>
    <r>
      <rPr>
        <i/>
        <sz val="12"/>
        <color theme="1"/>
        <rFont val="Times New Roman"/>
        <family val="1"/>
        <charset val="204"/>
      </rPr>
      <t xml:space="preserve">– </t>
    </r>
    <r>
      <rPr>
        <sz val="12"/>
        <color theme="1"/>
        <rFont val="Times New Roman"/>
        <family val="1"/>
        <charset val="204"/>
      </rPr>
      <t>площадь фильтрующего слоя, м2 площади;</t>
    </r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</si>
  <si>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 xml:space="preserve">int. </t>
    </r>
    <r>
      <rPr>
        <i/>
        <sz val="12"/>
        <color theme="1"/>
        <rFont val="Times New Roman"/>
        <family val="1"/>
        <charset val="204"/>
      </rPr>
      <t>–</t>
    </r>
    <r>
      <rPr>
        <sz val="12"/>
        <color theme="1"/>
        <rFont val="Times New Roman"/>
        <family val="1"/>
        <charset val="204"/>
      </rPr>
      <t xml:space="preserve"> интенсивность воды при промывании, л/(с∙м2); </t>
    </r>
  </si>
  <si>
    <r>
      <t xml:space="preserve">n </t>
    </r>
    <r>
      <rPr>
        <sz val="12"/>
        <color theme="1"/>
        <rFont val="Times New Roman"/>
        <family val="1"/>
        <charset val="204"/>
      </rPr>
      <t xml:space="preserve">– количество промывок за 24 часа, единиц; </t>
    </r>
  </si>
  <si>
    <r>
      <t xml:space="preserve">t </t>
    </r>
    <r>
      <rPr>
        <sz val="12"/>
        <color theme="1"/>
        <rFont val="Times New Roman"/>
        <family val="1"/>
        <charset val="204"/>
      </rPr>
      <t xml:space="preserve">– продолжительность технологической операции по промывке, часов; </t>
    </r>
  </si>
  <si>
    <t>a)на промывку одного быстрого фильтра:</t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</si>
  <si>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 xml:space="preserve">int. </t>
    </r>
    <r>
      <rPr>
        <sz val="12"/>
        <color theme="1"/>
        <rFont val="Times New Roman"/>
        <family val="1"/>
        <charset val="204"/>
      </rPr>
      <t xml:space="preserve">– интенсивность воды при промывании,  устанавливается на уровне 12  л/(с ∙ м2); </t>
    </r>
  </si>
  <si>
    <r>
      <t xml:space="preserve">n </t>
    </r>
    <r>
      <rPr>
        <sz val="12"/>
        <color theme="1"/>
        <rFont val="Times New Roman"/>
        <family val="1"/>
        <charset val="204"/>
      </rPr>
      <t>– количество промывок за 24 часа, устанавливается в зависимости от качества воды в источнике, но не более 2-х промывок;</t>
    </r>
  </si>
  <si>
    <r>
      <t xml:space="preserve">t </t>
    </r>
    <r>
      <rPr>
        <sz val="12"/>
        <color theme="1"/>
        <rFont val="Times New Roman"/>
        <family val="1"/>
        <charset val="204"/>
      </rPr>
      <t>– продолжительность технологической операции по промывке,  устанавливается 0,1 часа.</t>
    </r>
  </si>
  <si>
    <t>b) на промывку предварительных фильтров:</t>
  </si>
  <si>
    <r>
      <t>q</t>
    </r>
    <r>
      <rPr>
        <b/>
        <vertAlign val="subscript"/>
        <sz val="12"/>
        <color theme="1"/>
        <rFont val="Times New Roman"/>
        <family val="1"/>
        <charset val="204"/>
      </rPr>
      <t xml:space="preserve">int. </t>
    </r>
    <r>
      <rPr>
        <sz val="12"/>
        <color theme="1"/>
        <rFont val="Times New Roman"/>
        <family val="1"/>
        <charset val="204"/>
      </rPr>
      <t xml:space="preserve">– интенсивность воды при промывании,  устанавливается на уровне 15  л/(с ∙ м2); </t>
    </r>
  </si>
  <si>
    <r>
      <t xml:space="preserve">n </t>
    </r>
    <r>
      <rPr>
        <sz val="12"/>
        <color theme="1"/>
        <rFont val="Times New Roman"/>
        <family val="1"/>
        <charset val="204"/>
      </rPr>
      <t>– количество промывок за 24 часа, устанавливается в зависимости от качества воды в источнике,  но не более 2-х промывок;</t>
    </r>
  </si>
  <si>
    <r>
      <t>t</t>
    </r>
    <r>
      <rPr>
        <sz val="12"/>
        <color theme="1"/>
        <rFont val="Times New Roman"/>
        <family val="1"/>
        <charset val="204"/>
      </rPr>
      <t xml:space="preserve"> – продолжительность технологической операции по промывке,  устанавливается на уровне 0,3 часа.</t>
    </r>
  </si>
  <si>
    <t xml:space="preserve">       Расчет годового объема воды на промывку фильтров на станциях очистки питьевой воды представляется согласно таблице №1 Приложения к настоящему Положению.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</si>
  <si>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</si>
  <si>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</si>
  <si>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>№</t>
  </si>
  <si>
    <t>Спецификация</t>
  </si>
  <si>
    <t>Единица измерения</t>
  </si>
  <si>
    <t xml:space="preserve">Расход воды </t>
  </si>
  <si>
    <t>I. ТЕХНОЛОГИЧЕСКИЙ РАСХОД ВОДЫ, включительно:</t>
  </si>
  <si>
    <t>В процессе водозабора на:</t>
  </si>
  <si>
    <t xml:space="preserve">a) промывку сеток </t>
  </si>
  <si>
    <t xml:space="preserve">b) промывку микрофильтров  </t>
  </si>
  <si>
    <t xml:space="preserve">c) промывку водозаборных трубопроводов </t>
  </si>
  <si>
    <t>d) промывку и дезинфекцию артезианских скважин</t>
  </si>
  <si>
    <t xml:space="preserve">e) промывку и дезинфекцию  водонапорных башень </t>
  </si>
  <si>
    <t>f) промывку и дезинфекцию  водопроводной сети от артезианской скважины до водонапорной башни</t>
  </si>
  <si>
    <t>a) промывку фильтрующего слоя быстрых фильтров</t>
  </si>
  <si>
    <t>В процессе водоочистки на:</t>
  </si>
  <si>
    <t>b) промывку и дезинфекцию стен фильтров</t>
  </si>
  <si>
    <t xml:space="preserve">c) охлаждение подшипников </t>
  </si>
  <si>
    <t>d) промывку, дезинфекцию резервуаров и водонапорных башнях на станциях очистки питьевой воды</t>
  </si>
  <si>
    <t>e) отбор проб воды</t>
  </si>
  <si>
    <t xml:space="preserve">f) технологические нужды лаборатории </t>
  </si>
  <si>
    <t xml:space="preserve">g) удалении осадка </t>
  </si>
  <si>
    <t>В процессе транспортировке и распределении воды на:</t>
  </si>
  <si>
    <t>a) опорожнения публичной водопроводной, водораспределительной сети</t>
  </si>
  <si>
    <t>b) промывку публичных водопроводных и водораспределительных сетей</t>
  </si>
  <si>
    <t>c)  отборе проб для проверки качества воды в публичных водораспределительных сетях</t>
  </si>
  <si>
    <t>d) промывку и дезинфекцию  резервуаров</t>
  </si>
  <si>
    <t>Расход воды на противопожарные нужды на:</t>
  </si>
  <si>
    <t xml:space="preserve">a) ликвидацию пожаров  </t>
  </si>
  <si>
    <t xml:space="preserve">b )процессы технической проверки  гидрантов </t>
  </si>
  <si>
    <t>Расход воды на хозяйственные нужды</t>
  </si>
  <si>
    <t>Расход воды в публичной канализационной системе:</t>
  </si>
  <si>
    <t>b) в процессе обработки осадка</t>
  </si>
  <si>
    <t xml:space="preserve">a) в процессе промывки решеток </t>
  </si>
  <si>
    <t>c) на технологические процессы лаборатории</t>
  </si>
  <si>
    <t>d) используемый в процессе прочистки публичных канализационных сетей</t>
  </si>
  <si>
    <t>Всего технологичкский расход воды</t>
  </si>
  <si>
    <t>II. Потери воды в публичной системе водоснабжения и канализации:</t>
  </si>
  <si>
    <t>В процессе опорожнения публичных водопроводных, водораспределительных сетей</t>
  </si>
  <si>
    <t>Скрытые потери воды</t>
  </si>
  <si>
    <t>Потери воды из за трешен и прорывов</t>
  </si>
  <si>
    <t>Потери воды из за свищей</t>
  </si>
  <si>
    <t>Потери воды через стенки резервуара на очистных сооружениях и промежуточные резервуары на передающих и распределительных сетях</t>
  </si>
  <si>
    <t>Всего потери воды</t>
  </si>
  <si>
    <t>Всего технологический расход и потери воды</t>
  </si>
  <si>
    <r>
      <t xml:space="preserve">37. В случае, когда пересмотренный объем технологического расхода и потерь воды больше, чем фактический зарегистрированный оператором объем в прошлом году, объем технологического расхода и потерь воды, общепринятый в тарифных целях, не может превышать фактически зарегистрированный оператором объем в прошлом году.
В случае, когда пересмотренный объем технологического расхода и потерь воды меньше, чем фактически зарегистрированный оператором объем в прошлом году, объем технологического расхода и потерь воды, общепринятый в тарифных целях, не может превышать уровень пересмотренного объема технологического расхода и потерь воды.
</t>
    </r>
    <r>
      <rPr>
        <b/>
        <sz val="12"/>
        <color rgb="FFFF0000"/>
        <rFont val="Times New Roman"/>
        <family val="1"/>
        <charset val="204"/>
      </rPr>
      <t>[Пкт.37 в редакции Пост. НАРЭ N 273/2018 от 28.09.2018, в силу 02.11.2018]</t>
    </r>
  </si>
  <si>
    <r>
      <t xml:space="preserve">36. Ежегодно до конца января операторы, предоставляющие публичную услугу водоснабжения и канализации, обладатели выданных Агентством лицензий, представляют Агентству расчеты технологического расхода и потерь воды в публичных системах водоснабжения и канализации, пересмотренные за прошлый год на основе параметров фактически зарегистрированных и планируемых на отчетный год. Эти расчеты будут выполняться в соответствии с настоящим Положением.
</t>
    </r>
    <r>
      <rPr>
        <b/>
        <sz val="12"/>
        <color rgb="FFFF0000"/>
        <rFont val="Times New Roman"/>
        <family val="1"/>
        <charset val="204"/>
      </rPr>
      <t>[Пкт.36 в редакции Пост. НАРЭ N 273/2018 от 28.09.2018, в силу 02.11.2018]</t>
    </r>
  </si>
  <si>
    <r>
      <t xml:space="preserve">39. Агентство ежегодно утверждает пересмотренный объем технологического расхода и потерь воды для прошлого года и планируемый объем на отчетный год обладателям лицензий, которые предоставляют публичные услуги водоснабжения и канализации.
</t>
    </r>
    <r>
      <rPr>
        <b/>
        <sz val="12"/>
        <color rgb="FFFF0000"/>
        <rFont val="Times New Roman"/>
        <family val="1"/>
        <charset val="204"/>
      </rPr>
      <t>[Пкт.39 в редакции Пост. НАРЭ N 273/2018 от 28.09.2018, в силу 02.11.2018]</t>
    </r>
  </si>
  <si>
    <r>
      <t xml:space="preserve">38. Агентство в процессе рассмотрения расчетов технологического расхода и потерь воды вправе запрашивать от обладателей лицензий дополнительную информацию для обновления, регулирования и утверждения технологического расхода и потерь воды в публичной системе водоснабжения и канализации.
</t>
    </r>
    <r>
      <rPr>
        <b/>
        <sz val="12"/>
        <color rgb="FFFF0000"/>
        <rFont val="Times New Roman"/>
        <family val="1"/>
        <charset val="204"/>
      </rPr>
      <t>[Пкт.38 в редакции Пост. НАРЭ N 273/2018 от 28.09.2018, в силу 02.11.2018]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</si>
</sst>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"/>
    <numFmt numFmtId="166" formatCode="0.0"/>
    <numFmt numFmtId="167" formatCode="0.0000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vertAlign val="subscript"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bscript"/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i/>
      <vertAlign val="subscript"/>
      <sz val="12"/>
      <color theme="1"/>
      <name val="Times New Roman"/>
      <family val="1"/>
      <charset val="204"/>
    </font>
    <font>
      <vertAlign val="subscript"/>
      <sz val="9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vertAlign val="superscript"/>
      <sz val="11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vertAlign val="subscript"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1" xfId="0" applyFont="1" applyBorder="1"/>
    <xf numFmtId="1" fontId="0" fillId="0" borderId="1" xfId="0" applyNumberFormat="1" applyBorder="1"/>
    <xf numFmtId="0" fontId="8" fillId="0" borderId="1" xfId="0" applyFont="1" applyBorder="1"/>
    <xf numFmtId="0" fontId="10" fillId="0" borderId="1" xfId="0" applyFont="1" applyBorder="1"/>
    <xf numFmtId="0" fontId="12" fillId="0" borderId="0" xfId="0" applyFont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2" fillId="0" borderId="1" xfId="0" applyFont="1" applyBorder="1"/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Border="1"/>
    <xf numFmtId="2" fontId="0" fillId="0" borderId="1" xfId="0" applyNumberFormat="1" applyBorder="1"/>
    <xf numFmtId="0" fontId="0" fillId="0" borderId="1" xfId="0" applyBorder="1" applyAlignment="1">
      <alignment vertical="top" wrapText="1"/>
    </xf>
    <xf numFmtId="2" fontId="0" fillId="0" borderId="0" xfId="0" applyNumberFormat="1"/>
    <xf numFmtId="2" fontId="0" fillId="0" borderId="0" xfId="0" applyNumberFormat="1" applyBorder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8" fillId="0" borderId="1" xfId="0" applyNumberFormat="1" applyFont="1" applyBorder="1"/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Border="1"/>
    <xf numFmtId="2" fontId="18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6" fontId="18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0" xfId="0" applyFont="1" applyBorder="1"/>
    <xf numFmtId="0" fontId="13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Fill="1" applyBorder="1"/>
    <xf numFmtId="2" fontId="18" fillId="0" borderId="1" xfId="0" applyNumberFormat="1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0" fillId="0" borderId="1" xfId="0" applyFont="1" applyBorder="1"/>
    <xf numFmtId="0" fontId="2" fillId="0" borderId="0" xfId="0" applyFont="1" applyBorder="1"/>
    <xf numFmtId="0" fontId="2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18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2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2" fontId="16" fillId="0" borderId="1" xfId="0" applyNumberFormat="1" applyFont="1" applyBorder="1"/>
    <xf numFmtId="0" fontId="16" fillId="0" borderId="1" xfId="0" applyFont="1" applyBorder="1" applyAlignment="1" applyProtection="1">
      <alignment vertical="top" wrapText="1"/>
      <protection locked="0"/>
    </xf>
    <xf numFmtId="2" fontId="16" fillId="0" borderId="1" xfId="0" applyNumberFormat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7" fontId="0" fillId="0" borderId="1" xfId="0" applyNumberFormat="1" applyBorder="1" applyProtection="1"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2" fontId="16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/>
    <xf numFmtId="0" fontId="16" fillId="0" borderId="3" xfId="0" applyFont="1" applyBorder="1"/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 wrapText="1"/>
      <protection locked="0"/>
    </xf>
    <xf numFmtId="2" fontId="18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165" fontId="16" fillId="0" borderId="1" xfId="0" applyNumberFormat="1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2" fontId="16" fillId="0" borderId="1" xfId="0" applyNumberFormat="1" applyFont="1" applyBorder="1" applyAlignment="1" applyProtection="1">
      <alignment horizontal="center"/>
      <protection locked="0"/>
    </xf>
    <xf numFmtId="2" fontId="18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18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8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\\192.168.1.33\DataJur\Legi_Rom\DE\A16\g180d04.gif" TargetMode="External"/><Relationship Id="rId13" Type="http://schemas.openxmlformats.org/officeDocument/2006/relationships/image" Target="../media/image7.gif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file:///\\192.168.1.33\DataJur\Legi_Rom\DE\A16\g180d06.gif" TargetMode="External"/><Relationship Id="rId2" Type="http://schemas.openxmlformats.org/officeDocument/2006/relationships/image" Target="file:///\\192.168.1.33\DataJur\Legi_Rom\DE\A16\g180d01.gif" TargetMode="External"/><Relationship Id="rId1" Type="http://schemas.openxmlformats.org/officeDocument/2006/relationships/image" Target="../media/image1.gif"/><Relationship Id="rId6" Type="http://schemas.openxmlformats.org/officeDocument/2006/relationships/image" Target="file:///\\192.168.1.33\DataJur\Legi_Rom\DE\A16\g180d03.gif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file:///\\192.168.1.33\DataJur\Legi_Rom\DE\A16\g180d05.gif" TargetMode="External"/><Relationship Id="rId4" Type="http://schemas.openxmlformats.org/officeDocument/2006/relationships/image" Target="file:///\\192.168.1.33\DataJur\Legi_Rom\DE\A16\g180d02.gif" TargetMode="External"/><Relationship Id="rId9" Type="http://schemas.openxmlformats.org/officeDocument/2006/relationships/image" Target="../media/image5.gif"/><Relationship Id="rId14" Type="http://schemas.openxmlformats.org/officeDocument/2006/relationships/image" Target="file:///\\192.168.1.33\DataJur\Legi_Rom\DE\A16\g180d07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403</xdr:row>
      <xdr:rowOff>171450</xdr:rowOff>
    </xdr:from>
    <xdr:to>
      <xdr:col>8</xdr:col>
      <xdr:colOff>161925</xdr:colOff>
      <xdr:row>406</xdr:row>
      <xdr:rowOff>161925</xdr:rowOff>
    </xdr:to>
    <xdr:pic>
      <xdr:nvPicPr>
        <xdr:cNvPr id="16" name="Рисунок 15" descr="Описание: Описание: \\192.168.1.33\DataJur\Legi_Rom\DE\A16\g180d0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07175300"/>
          <a:ext cx="39243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409576</xdr:colOff>
      <xdr:row>457</xdr:row>
      <xdr:rowOff>142875</xdr:rowOff>
    </xdr:from>
    <xdr:to>
      <xdr:col>7</xdr:col>
      <xdr:colOff>561976</xdr:colOff>
      <xdr:row>460</xdr:row>
      <xdr:rowOff>0</xdr:rowOff>
    </xdr:to>
    <xdr:pic>
      <xdr:nvPicPr>
        <xdr:cNvPr id="17" name="Рисунок 16" descr="Описание: Описание: \\192.168.1.33\DataJur\Legi_Rom\DE\A16\g180d02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6" y="120538875"/>
          <a:ext cx="34861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390527</xdr:colOff>
      <xdr:row>735</xdr:row>
      <xdr:rowOff>161925</xdr:rowOff>
    </xdr:from>
    <xdr:to>
      <xdr:col>7</xdr:col>
      <xdr:colOff>466726</xdr:colOff>
      <xdr:row>737</xdr:row>
      <xdr:rowOff>19050</xdr:rowOff>
    </xdr:to>
    <xdr:pic>
      <xdr:nvPicPr>
        <xdr:cNvPr id="18" name="Рисунок 17" descr="Описание: Описание: \\192.168.1.33\DataJur\Legi_Rom\DE\A16\g180d03.gif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7" y="180755925"/>
          <a:ext cx="3457574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266700</xdr:colOff>
      <xdr:row>815</xdr:row>
      <xdr:rowOff>0</xdr:rowOff>
    </xdr:from>
    <xdr:to>
      <xdr:col>7</xdr:col>
      <xdr:colOff>323850</xdr:colOff>
      <xdr:row>817</xdr:row>
      <xdr:rowOff>28575</xdr:rowOff>
    </xdr:to>
    <xdr:pic>
      <xdr:nvPicPr>
        <xdr:cNvPr id="19" name="Рисунок 18" descr="Описание: Описание: \\192.168.1.33\DataJur\Legi_Rom\DE\A16\g180d04.gi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96843650"/>
          <a:ext cx="27241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276226</xdr:colOff>
      <xdr:row>822</xdr:row>
      <xdr:rowOff>1</xdr:rowOff>
    </xdr:from>
    <xdr:to>
      <xdr:col>7</xdr:col>
      <xdr:colOff>314325</xdr:colOff>
      <xdr:row>824</xdr:row>
      <xdr:rowOff>57150</xdr:rowOff>
    </xdr:to>
    <xdr:pic>
      <xdr:nvPicPr>
        <xdr:cNvPr id="20" name="Рисунок 19" descr="Описание: Описание: \\192.168.1.33\DataJur\Legi_Rom\DE\A16\g180d05.gi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1" y="198234301"/>
          <a:ext cx="2705099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</xdr:colOff>
      <xdr:row>862</xdr:row>
      <xdr:rowOff>0</xdr:rowOff>
    </xdr:from>
    <xdr:to>
      <xdr:col>8</xdr:col>
      <xdr:colOff>276225</xdr:colOff>
      <xdr:row>863</xdr:row>
      <xdr:rowOff>104775</xdr:rowOff>
    </xdr:to>
    <xdr:pic>
      <xdr:nvPicPr>
        <xdr:cNvPr id="21" name="Рисунок 20" descr="Описание: Описание: \\192.168.1.33\DataJur\Legi_Rom\DE\A16\g180d06.gif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06530575"/>
          <a:ext cx="421005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400050</xdr:colOff>
      <xdr:row>875</xdr:row>
      <xdr:rowOff>28575</xdr:rowOff>
    </xdr:from>
    <xdr:to>
      <xdr:col>6</xdr:col>
      <xdr:colOff>171450</xdr:colOff>
      <xdr:row>876</xdr:row>
      <xdr:rowOff>95250</xdr:rowOff>
    </xdr:to>
    <xdr:pic>
      <xdr:nvPicPr>
        <xdr:cNvPr id="22" name="Рисунок 21" descr="Описание: Описание: \\192.168.1.33\DataJur\Legi_Rom\DE\A16\g180d07.gif"/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11442500"/>
          <a:ext cx="24955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5"/>
  <sheetViews>
    <sheetView workbookViewId="0">
      <selection activeCell="G12" sqref="G12"/>
    </sheetView>
  </sheetViews>
  <sheetFormatPr defaultRowHeight="15" x14ac:dyDescent="0.25"/>
  <cols>
    <col min="2" max="2" width="58.7109375" customWidth="1"/>
    <col min="3" max="3" width="13.140625" customWidth="1"/>
    <col min="4" max="4" width="15.42578125" customWidth="1"/>
  </cols>
  <sheetData>
    <row r="4" spans="1:7" ht="30" x14ac:dyDescent="0.25">
      <c r="A4" s="41" t="s">
        <v>529</v>
      </c>
      <c r="B4" s="42" t="s">
        <v>530</v>
      </c>
      <c r="C4" s="42" t="s">
        <v>531</v>
      </c>
      <c r="D4" s="42" t="s">
        <v>532</v>
      </c>
    </row>
    <row r="5" spans="1:7" x14ac:dyDescent="0.25">
      <c r="A5" s="40">
        <v>1</v>
      </c>
      <c r="B5" s="40">
        <v>2</v>
      </c>
      <c r="C5" s="40"/>
      <c r="D5" s="40">
        <v>3</v>
      </c>
    </row>
    <row r="6" spans="1:7" x14ac:dyDescent="0.25">
      <c r="A6" s="176" t="s">
        <v>533</v>
      </c>
      <c r="B6" s="176"/>
      <c r="C6" s="176"/>
      <c r="D6" s="176"/>
    </row>
    <row r="7" spans="1:7" ht="17.25" x14ac:dyDescent="0.25">
      <c r="A7" s="2" t="s">
        <v>93</v>
      </c>
      <c r="B7" s="45" t="s">
        <v>534</v>
      </c>
      <c r="C7" s="2" t="s">
        <v>527</v>
      </c>
      <c r="D7" s="46">
        <f>D8+D9+D10+D11+D12+D13</f>
        <v>0</v>
      </c>
    </row>
    <row r="8" spans="1:7" ht="17.25" x14ac:dyDescent="0.25">
      <c r="A8" s="2"/>
      <c r="B8" s="2" t="s">
        <v>535</v>
      </c>
      <c r="C8" s="2" t="s">
        <v>527</v>
      </c>
      <c r="D8" s="25">
        <f>Лист5!E106</f>
        <v>0</v>
      </c>
    </row>
    <row r="9" spans="1:7" ht="17.25" x14ac:dyDescent="0.25">
      <c r="A9" s="2"/>
      <c r="B9" s="2" t="s">
        <v>536</v>
      </c>
      <c r="C9" s="2" t="s">
        <v>527</v>
      </c>
      <c r="D9" s="25">
        <f>Лист5!F106</f>
        <v>0</v>
      </c>
    </row>
    <row r="10" spans="1:7" ht="17.25" x14ac:dyDescent="0.25">
      <c r="A10" s="2"/>
      <c r="B10" s="2" t="s">
        <v>537</v>
      </c>
      <c r="C10" s="2" t="s">
        <v>527</v>
      </c>
      <c r="D10" s="25">
        <f>Лист5!G106</f>
        <v>0</v>
      </c>
    </row>
    <row r="11" spans="1:7" ht="17.25" x14ac:dyDescent="0.25">
      <c r="A11" s="2"/>
      <c r="B11" s="2" t="s">
        <v>538</v>
      </c>
      <c r="C11" s="2" t="s">
        <v>528</v>
      </c>
      <c r="D11" s="25">
        <f>Лист5!I204</f>
        <v>0</v>
      </c>
    </row>
    <row r="12" spans="1:7" ht="17.25" x14ac:dyDescent="0.25">
      <c r="A12" s="2"/>
      <c r="B12" s="2" t="s">
        <v>539</v>
      </c>
      <c r="C12" s="2" t="s">
        <v>527</v>
      </c>
      <c r="D12" s="25">
        <f>Лист5!K234</f>
        <v>0</v>
      </c>
    </row>
    <row r="13" spans="1:7" ht="30" x14ac:dyDescent="0.25">
      <c r="A13" s="2"/>
      <c r="B13" s="128" t="s">
        <v>540</v>
      </c>
      <c r="C13" s="2" t="s">
        <v>527</v>
      </c>
      <c r="D13" s="25">
        <f>Лист5!I253</f>
        <v>0</v>
      </c>
    </row>
    <row r="14" spans="1:7" ht="17.25" x14ac:dyDescent="0.25">
      <c r="A14" s="2" t="s">
        <v>137</v>
      </c>
      <c r="B14" s="45" t="s">
        <v>542</v>
      </c>
      <c r="C14" s="2" t="s">
        <v>527</v>
      </c>
      <c r="D14" s="46">
        <f>D15+D16+D17+D18+D19+D20+D21</f>
        <v>0</v>
      </c>
    </row>
    <row r="15" spans="1:7" ht="17.25" x14ac:dyDescent="0.25">
      <c r="A15" s="2"/>
      <c r="B15" s="2" t="s">
        <v>541</v>
      </c>
      <c r="C15" s="2" t="s">
        <v>527</v>
      </c>
      <c r="D15" s="25">
        <f>Лист5!C260</f>
        <v>0</v>
      </c>
    </row>
    <row r="16" spans="1:7" ht="17.25" x14ac:dyDescent="0.25">
      <c r="A16" s="2"/>
      <c r="B16" s="2" t="s">
        <v>543</v>
      </c>
      <c r="C16" s="2" t="s">
        <v>528</v>
      </c>
      <c r="D16" s="25">
        <f>Лист5!D260</f>
        <v>0</v>
      </c>
      <c r="G16" s="127"/>
    </row>
    <row r="17" spans="1:4" ht="17.25" x14ac:dyDescent="0.25">
      <c r="A17" s="2"/>
      <c r="B17" s="2" t="s">
        <v>544</v>
      </c>
      <c r="C17" s="2" t="s">
        <v>527</v>
      </c>
      <c r="D17" s="25">
        <f>Лист5!E260</f>
        <v>0</v>
      </c>
    </row>
    <row r="18" spans="1:4" ht="30" x14ac:dyDescent="0.25">
      <c r="A18" s="2"/>
      <c r="B18" s="128" t="s">
        <v>545</v>
      </c>
      <c r="C18" s="2" t="s">
        <v>527</v>
      </c>
      <c r="D18" s="25">
        <f>Лист5!F260</f>
        <v>0</v>
      </c>
    </row>
    <row r="19" spans="1:4" ht="17.25" x14ac:dyDescent="0.25">
      <c r="A19" s="2"/>
      <c r="B19" s="2" t="s">
        <v>546</v>
      </c>
      <c r="C19" s="2" t="s">
        <v>527</v>
      </c>
      <c r="D19" s="25">
        <f>Лист5!G260</f>
        <v>0</v>
      </c>
    </row>
    <row r="20" spans="1:4" ht="17.25" x14ac:dyDescent="0.25">
      <c r="A20" s="2"/>
      <c r="B20" s="2" t="s">
        <v>547</v>
      </c>
      <c r="C20" s="2" t="s">
        <v>527</v>
      </c>
      <c r="D20" s="25">
        <f>Лист5!H260</f>
        <v>0</v>
      </c>
    </row>
    <row r="21" spans="1:4" ht="17.25" x14ac:dyDescent="0.25">
      <c r="A21" s="2"/>
      <c r="B21" s="2" t="s">
        <v>548</v>
      </c>
      <c r="C21" s="2" t="s">
        <v>527</v>
      </c>
      <c r="D21" s="25">
        <f>Лист5!I260</f>
        <v>0</v>
      </c>
    </row>
    <row r="22" spans="1:4" ht="17.25" x14ac:dyDescent="0.25">
      <c r="A22" s="2" t="s">
        <v>95</v>
      </c>
      <c r="B22" s="45" t="s">
        <v>549</v>
      </c>
      <c r="C22" s="2" t="s">
        <v>527</v>
      </c>
      <c r="D22" s="46">
        <f>D23+D24+D25+D26</f>
        <v>0</v>
      </c>
    </row>
    <row r="23" spans="1:4" ht="30" x14ac:dyDescent="0.25">
      <c r="A23" s="2"/>
      <c r="B23" s="21" t="s">
        <v>550</v>
      </c>
      <c r="C23" s="2" t="s">
        <v>527</v>
      </c>
      <c r="D23" s="25">
        <f>Лист5!D454</f>
        <v>0</v>
      </c>
    </row>
    <row r="24" spans="1:4" ht="30" x14ac:dyDescent="0.25">
      <c r="A24" s="2"/>
      <c r="B24" s="21" t="s">
        <v>551</v>
      </c>
      <c r="C24" s="2" t="s">
        <v>528</v>
      </c>
      <c r="D24" s="25">
        <f>Лист5!E454</f>
        <v>0</v>
      </c>
    </row>
    <row r="25" spans="1:4" ht="30" x14ac:dyDescent="0.25">
      <c r="A25" s="2"/>
      <c r="B25" s="21" t="s">
        <v>552</v>
      </c>
      <c r="C25" s="2" t="s">
        <v>527</v>
      </c>
      <c r="D25" s="25">
        <f>Лист5!G454</f>
        <v>0</v>
      </c>
    </row>
    <row r="26" spans="1:4" ht="17.25" x14ac:dyDescent="0.25">
      <c r="A26" s="2"/>
      <c r="B26" s="21" t="s">
        <v>553</v>
      </c>
      <c r="C26" s="2" t="s">
        <v>527</v>
      </c>
      <c r="D26" s="25">
        <f>Лист5!F454</f>
        <v>0</v>
      </c>
    </row>
    <row r="27" spans="1:4" ht="17.25" x14ac:dyDescent="0.25">
      <c r="A27" s="2" t="s">
        <v>96</v>
      </c>
      <c r="B27" s="129" t="s">
        <v>554</v>
      </c>
      <c r="C27" s="2" t="s">
        <v>527</v>
      </c>
      <c r="D27" s="46">
        <f>D28+D29</f>
        <v>0</v>
      </c>
    </row>
    <row r="28" spans="1:4" ht="17.25" x14ac:dyDescent="0.25">
      <c r="A28" s="2"/>
      <c r="B28" s="21" t="s">
        <v>555</v>
      </c>
      <c r="C28" s="2" t="s">
        <v>527</v>
      </c>
      <c r="D28" s="25">
        <f>Лист5!F582</f>
        <v>0</v>
      </c>
    </row>
    <row r="29" spans="1:4" ht="17.25" x14ac:dyDescent="0.25">
      <c r="A29" s="2"/>
      <c r="B29" s="21" t="s">
        <v>556</v>
      </c>
      <c r="C29" s="2" t="s">
        <v>527</v>
      </c>
      <c r="D29" s="25">
        <f>Лист5!G582</f>
        <v>0</v>
      </c>
    </row>
    <row r="30" spans="1:4" ht="17.25" x14ac:dyDescent="0.25">
      <c r="A30" s="2" t="s">
        <v>138</v>
      </c>
      <c r="B30" s="129" t="s">
        <v>557</v>
      </c>
      <c r="C30" s="2" t="s">
        <v>527</v>
      </c>
      <c r="D30" s="46">
        <f>Лист5!J626</f>
        <v>0</v>
      </c>
    </row>
    <row r="31" spans="1:4" ht="17.25" x14ac:dyDescent="0.25">
      <c r="A31" s="47" t="s">
        <v>139</v>
      </c>
      <c r="B31" s="130" t="s">
        <v>558</v>
      </c>
      <c r="C31" s="2" t="s">
        <v>527</v>
      </c>
      <c r="D31" s="46">
        <f>D32+D33+D34+D35</f>
        <v>0</v>
      </c>
    </row>
    <row r="32" spans="1:4" ht="17.25" x14ac:dyDescent="0.25">
      <c r="A32" s="2"/>
      <c r="B32" s="43" t="s">
        <v>560</v>
      </c>
      <c r="C32" s="2" t="s">
        <v>527</v>
      </c>
      <c r="D32" s="25">
        <f>Лист5!E636</f>
        <v>0</v>
      </c>
    </row>
    <row r="33" spans="1:4" ht="17.25" x14ac:dyDescent="0.25">
      <c r="A33" s="2"/>
      <c r="B33" s="43" t="s">
        <v>559</v>
      </c>
      <c r="C33" s="2" t="s">
        <v>527</v>
      </c>
      <c r="D33" s="25">
        <f>Лист5!F636</f>
        <v>0</v>
      </c>
    </row>
    <row r="34" spans="1:4" ht="17.25" x14ac:dyDescent="0.25">
      <c r="A34" s="2"/>
      <c r="B34" s="43" t="s">
        <v>561</v>
      </c>
      <c r="C34" s="2" t="s">
        <v>527</v>
      </c>
      <c r="D34" s="25">
        <f>Лист5!G636</f>
        <v>0</v>
      </c>
    </row>
    <row r="35" spans="1:4" ht="31.5" customHeight="1" x14ac:dyDescent="0.25">
      <c r="A35" s="2"/>
      <c r="B35" s="43" t="s">
        <v>562</v>
      </c>
      <c r="C35" s="2" t="s">
        <v>527</v>
      </c>
      <c r="D35" s="25">
        <f>Лист5!H636</f>
        <v>0</v>
      </c>
    </row>
    <row r="36" spans="1:4" ht="17.25" x14ac:dyDescent="0.25">
      <c r="A36" s="2"/>
      <c r="B36" s="44" t="s">
        <v>563</v>
      </c>
      <c r="C36" s="2" t="s">
        <v>527</v>
      </c>
      <c r="D36" s="46">
        <f>D7+D14+D22+D27+D30+D31</f>
        <v>0</v>
      </c>
    </row>
    <row r="37" spans="1:4" x14ac:dyDescent="0.25">
      <c r="A37" s="176" t="s">
        <v>564</v>
      </c>
      <c r="B37" s="176"/>
      <c r="C37" s="176"/>
      <c r="D37" s="176"/>
    </row>
    <row r="38" spans="1:4" ht="17.25" x14ac:dyDescent="0.25">
      <c r="A38" s="2" t="s">
        <v>93</v>
      </c>
      <c r="B38" s="131" t="s">
        <v>567</v>
      </c>
      <c r="C38" s="2" t="s">
        <v>527</v>
      </c>
      <c r="D38" s="25">
        <f>Лист5!K769</f>
        <v>0</v>
      </c>
    </row>
    <row r="39" spans="1:4" ht="17.25" x14ac:dyDescent="0.25">
      <c r="A39" s="2" t="s">
        <v>94</v>
      </c>
      <c r="B39" s="43" t="s">
        <v>568</v>
      </c>
      <c r="C39" s="2" t="s">
        <v>527</v>
      </c>
      <c r="D39" s="25">
        <f>Лист5!K801</f>
        <v>0</v>
      </c>
    </row>
    <row r="40" spans="1:4" ht="30" x14ac:dyDescent="0.25">
      <c r="A40" s="2" t="s">
        <v>95</v>
      </c>
      <c r="B40" s="43" t="s">
        <v>565</v>
      </c>
      <c r="C40" s="2" t="s">
        <v>527</v>
      </c>
      <c r="D40" s="25">
        <f>Лист5!E732</f>
        <v>0</v>
      </c>
    </row>
    <row r="41" spans="1:4" ht="17.25" x14ac:dyDescent="0.25">
      <c r="A41" s="2" t="s">
        <v>96</v>
      </c>
      <c r="B41" s="43" t="s">
        <v>566</v>
      </c>
      <c r="C41" s="2" t="s">
        <v>527</v>
      </c>
      <c r="D41" s="25">
        <f>Лист5!F732</f>
        <v>0</v>
      </c>
    </row>
    <row r="42" spans="1:4" ht="43.5" customHeight="1" x14ac:dyDescent="0.25">
      <c r="A42" s="2" t="s">
        <v>97</v>
      </c>
      <c r="B42" s="43" t="s">
        <v>569</v>
      </c>
      <c r="C42" s="2" t="s">
        <v>527</v>
      </c>
      <c r="D42" s="25">
        <f>Лист5!J719+Лист5!J977</f>
        <v>0</v>
      </c>
    </row>
    <row r="43" spans="1:4" ht="17.25" x14ac:dyDescent="0.25">
      <c r="A43" s="2"/>
      <c r="B43" s="44" t="s">
        <v>570</v>
      </c>
      <c r="C43" s="2" t="s">
        <v>527</v>
      </c>
      <c r="D43" s="73">
        <f>D38+D39+D40+D41+D42</f>
        <v>0</v>
      </c>
    </row>
    <row r="44" spans="1:4" x14ac:dyDescent="0.25">
      <c r="A44" s="2"/>
      <c r="B44" s="2"/>
      <c r="C44" s="2"/>
      <c r="D44" s="2"/>
    </row>
    <row r="45" spans="1:4" ht="17.25" x14ac:dyDescent="0.25">
      <c r="A45" s="2"/>
      <c r="B45" s="44" t="s">
        <v>571</v>
      </c>
      <c r="C45" s="2" t="s">
        <v>527</v>
      </c>
      <c r="D45" s="48">
        <f>D43+D36</f>
        <v>0</v>
      </c>
    </row>
  </sheetData>
  <mergeCells count="2">
    <mergeCell ref="A6:D6"/>
    <mergeCell ref="A37:D37"/>
  </mergeCells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987"/>
  <sheetViews>
    <sheetView tabSelected="1" workbookViewId="0">
      <selection activeCell="A12" sqref="A12:K12"/>
    </sheetView>
  </sheetViews>
  <sheetFormatPr defaultRowHeight="15" x14ac:dyDescent="0.25"/>
  <cols>
    <col min="1" max="1" width="14.42578125" customWidth="1"/>
    <col min="2" max="2" width="10" customWidth="1"/>
    <col min="3" max="3" width="10.7109375" bestFit="1" customWidth="1"/>
    <col min="4" max="4" width="9.5703125" customWidth="1"/>
    <col min="5" max="5" width="11.85546875" customWidth="1"/>
    <col min="6" max="6" width="8.5703125" customWidth="1"/>
    <col min="7" max="7" width="9.85546875" customWidth="1"/>
    <col min="8" max="8" width="9.5703125" customWidth="1"/>
    <col min="9" max="9" width="9.85546875" customWidth="1"/>
    <col min="11" max="11" width="15.7109375" customWidth="1"/>
  </cols>
  <sheetData>
    <row r="4" spans="1:11" ht="15.75" customHeight="1" x14ac:dyDescent="0.25">
      <c r="A4" s="177" t="s">
        <v>140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5.75" customHeight="1" x14ac:dyDescent="0.25">
      <c r="A5" s="180" t="s">
        <v>141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5.75" customHeight="1" x14ac:dyDescent="0.25">
      <c r="A6" s="177" t="s">
        <v>142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</row>
    <row r="7" spans="1:11" ht="15.75" customHeight="1" x14ac:dyDescent="0.25">
      <c r="A7" s="177" t="s">
        <v>143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spans="1:11" ht="15.75" x14ac:dyDescent="0.25">
      <c r="A8" s="51"/>
    </row>
    <row r="9" spans="1:11" ht="15.75" x14ac:dyDescent="0.25">
      <c r="A9" s="177" t="s">
        <v>144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spans="1:11" ht="15.75" x14ac:dyDescent="0.25">
      <c r="A10" s="177" t="s">
        <v>145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1" ht="82.5" customHeight="1" x14ac:dyDescent="0.25">
      <c r="A11" s="180" t="s">
        <v>487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1:11" ht="65.25" customHeight="1" x14ac:dyDescent="0.25">
      <c r="A12" s="180" t="s">
        <v>146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</row>
    <row r="13" spans="1:11" ht="15.75" x14ac:dyDescent="0.25">
      <c r="A13" s="53"/>
    </row>
    <row r="14" spans="1:11" ht="15.75" x14ac:dyDescent="0.25">
      <c r="A14" s="177" t="s">
        <v>147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</row>
    <row r="15" spans="1:11" ht="15.75" x14ac:dyDescent="0.25">
      <c r="A15" s="177" t="s">
        <v>148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</row>
    <row r="16" spans="1:11" ht="18" customHeight="1" x14ac:dyDescent="0.25">
      <c r="A16" s="180" t="s">
        <v>149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</row>
    <row r="17" spans="1:11" ht="65.25" customHeight="1" x14ac:dyDescent="0.25">
      <c r="A17" s="181" t="s">
        <v>150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11" ht="33.75" customHeight="1" x14ac:dyDescent="0.25">
      <c r="A18" s="181" t="s">
        <v>151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</row>
    <row r="19" spans="1:11" ht="15.75" x14ac:dyDescent="0.25">
      <c r="A19" s="177" t="s">
        <v>152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</row>
    <row r="20" spans="1:11" ht="15.75" x14ac:dyDescent="0.25">
      <c r="A20" s="179" t="s">
        <v>153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</row>
    <row r="21" spans="1:11" ht="15.75" x14ac:dyDescent="0.25">
      <c r="A21" s="179" t="s">
        <v>154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spans="1:11" ht="15.75" x14ac:dyDescent="0.25">
      <c r="A22" s="179" t="s">
        <v>155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</row>
    <row r="23" spans="1:11" ht="15.75" x14ac:dyDescent="0.25">
      <c r="A23" s="179" t="s">
        <v>156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</row>
    <row r="24" spans="1:11" ht="15.75" x14ac:dyDescent="0.25">
      <c r="A24" s="179" t="s">
        <v>157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</row>
    <row r="25" spans="1:11" ht="15.75" x14ac:dyDescent="0.25">
      <c r="A25" s="179" t="s">
        <v>158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1" ht="15.75" x14ac:dyDescent="0.25">
      <c r="A26" s="177" t="s">
        <v>159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 ht="45.75" customHeight="1" x14ac:dyDescent="0.25">
      <c r="A27" s="181" t="s">
        <v>160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</row>
    <row r="28" spans="1:11" ht="60.75" customHeight="1" x14ac:dyDescent="0.25">
      <c r="A28" s="181" t="s">
        <v>161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</row>
    <row r="29" spans="1:11" ht="15.75" x14ac:dyDescent="0.25">
      <c r="A29" s="177" t="s">
        <v>162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1" ht="15.75" x14ac:dyDescent="0.25">
      <c r="A30" s="179" t="s">
        <v>163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1" ht="15.75" x14ac:dyDescent="0.25">
      <c r="A31" s="179" t="s">
        <v>164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1" ht="15.75" x14ac:dyDescent="0.25">
      <c r="A32" s="179" t="s">
        <v>165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1" ht="15.75" x14ac:dyDescent="0.25">
      <c r="A33" s="179" t="s">
        <v>166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1" ht="15.75" x14ac:dyDescent="0.25">
      <c r="A34" s="179" t="s">
        <v>167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1" ht="15.75" x14ac:dyDescent="0.25">
      <c r="A35" s="179" t="s">
        <v>168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53.25" customHeight="1" x14ac:dyDescent="0.25">
      <c r="A36" s="180" t="s">
        <v>169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</row>
    <row r="37" spans="1:11" ht="15.75" x14ac:dyDescent="0.25">
      <c r="A37" s="179" t="s">
        <v>170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1" ht="15.75" x14ac:dyDescent="0.25">
      <c r="A38" s="179" t="s">
        <v>171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</row>
    <row r="39" spans="1:11" ht="15.75" x14ac:dyDescent="0.25">
      <c r="A39" s="179" t="s">
        <v>172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</row>
    <row r="40" spans="1:11" ht="15.75" x14ac:dyDescent="0.25">
      <c r="A40" s="179" t="s">
        <v>173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</row>
    <row r="41" spans="1:11" ht="15.75" x14ac:dyDescent="0.25">
      <c r="A41" s="177" t="s">
        <v>174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spans="1:11" ht="15.75" x14ac:dyDescent="0.25">
      <c r="A42" s="179" t="s">
        <v>175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</row>
    <row r="43" spans="1:11" ht="15.75" x14ac:dyDescent="0.25">
      <c r="A43" s="179" t="s">
        <v>176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</row>
    <row r="44" spans="1:11" ht="15.75" x14ac:dyDescent="0.25">
      <c r="A44" s="179" t="s">
        <v>177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1" ht="15.75" x14ac:dyDescent="0.25">
      <c r="A45" s="179" t="s">
        <v>178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1" ht="15.75" x14ac:dyDescent="0.25">
      <c r="A46" s="179" t="s">
        <v>179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1" ht="54" customHeight="1" x14ac:dyDescent="0.25">
      <c r="A47" s="181" t="s">
        <v>180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</row>
    <row r="48" spans="1:11" ht="15.75" x14ac:dyDescent="0.25">
      <c r="A48" s="177" t="s">
        <v>181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5.75" x14ac:dyDescent="0.25">
      <c r="A49" s="179" t="s">
        <v>182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</row>
    <row r="50" spans="1:11" ht="15.75" x14ac:dyDescent="0.25">
      <c r="A50" s="179" t="s">
        <v>183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1" ht="37.5" customHeight="1" x14ac:dyDescent="0.25">
      <c r="A51" s="180" t="s">
        <v>184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5.75" x14ac:dyDescent="0.25">
      <c r="A52" s="177" t="s">
        <v>185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</row>
    <row r="53" spans="1:11" ht="15.75" x14ac:dyDescent="0.25">
      <c r="A53" s="179" t="s">
        <v>186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</row>
    <row r="54" spans="1:11" ht="15.75" x14ac:dyDescent="0.25">
      <c r="A54" s="179" t="s">
        <v>187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1" ht="15.75" x14ac:dyDescent="0.25">
      <c r="A55" s="179" t="s">
        <v>188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1" ht="51" customHeight="1" x14ac:dyDescent="0.25">
      <c r="A56" s="181" t="s">
        <v>189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</row>
    <row r="57" spans="1:11" ht="55.5" customHeight="1" x14ac:dyDescent="0.25">
      <c r="A57" s="180" t="s">
        <v>190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</row>
    <row r="58" spans="1:11" ht="48" customHeight="1" x14ac:dyDescent="0.25">
      <c r="A58" s="180" t="s">
        <v>191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</row>
    <row r="59" spans="1:11" ht="43.5" customHeight="1" x14ac:dyDescent="0.25">
      <c r="A59" s="180" t="s">
        <v>192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</row>
    <row r="60" spans="1:11" ht="48.75" customHeight="1" x14ac:dyDescent="0.25">
      <c r="A60" s="180" t="s">
        <v>193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</row>
    <row r="61" spans="1:11" ht="15.75" x14ac:dyDescent="0.25">
      <c r="A61" s="53"/>
    </row>
    <row r="62" spans="1:11" ht="15.75" x14ac:dyDescent="0.25">
      <c r="A62" s="177" t="s">
        <v>194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</row>
    <row r="63" spans="1:11" ht="15.75" x14ac:dyDescent="0.25">
      <c r="A63" s="177" t="s">
        <v>195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</row>
    <row r="64" spans="1:11" ht="15.75" x14ac:dyDescent="0.25">
      <c r="A64" s="51"/>
    </row>
    <row r="65" spans="1:11" ht="15.75" x14ac:dyDescent="0.25">
      <c r="A65" s="177" t="s">
        <v>196</v>
      </c>
      <c r="B65" s="177"/>
      <c r="C65" s="177"/>
      <c r="D65" s="177"/>
      <c r="E65" s="177"/>
      <c r="F65" s="177"/>
      <c r="G65" s="177"/>
      <c r="H65" s="177"/>
      <c r="I65" s="177"/>
      <c r="J65" s="177"/>
      <c r="K65" s="177"/>
    </row>
    <row r="66" spans="1:11" ht="15.75" x14ac:dyDescent="0.25">
      <c r="A66" s="177" t="s">
        <v>197</v>
      </c>
      <c r="B66" s="177"/>
      <c r="C66" s="177"/>
      <c r="D66" s="177"/>
      <c r="E66" s="177"/>
      <c r="F66" s="177"/>
      <c r="G66" s="177"/>
      <c r="H66" s="177"/>
      <c r="I66" s="177"/>
      <c r="J66" s="177"/>
      <c r="K66" s="177"/>
    </row>
    <row r="67" spans="1:11" ht="39.75" customHeight="1" x14ac:dyDescent="0.25">
      <c r="A67" s="180" t="s">
        <v>198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</row>
    <row r="68" spans="1:11" ht="15.75" x14ac:dyDescent="0.25">
      <c r="A68" s="53"/>
    </row>
    <row r="69" spans="1:11" ht="18.75" x14ac:dyDescent="0.25">
      <c r="A69" s="177" t="s">
        <v>488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</row>
    <row r="70" spans="1:11" ht="15.75" x14ac:dyDescent="0.25">
      <c r="A70" s="53"/>
    </row>
    <row r="71" spans="1:11" ht="17.25" x14ac:dyDescent="0.3">
      <c r="E71" s="7" t="s">
        <v>4</v>
      </c>
      <c r="F71" s="5" t="s">
        <v>5</v>
      </c>
      <c r="G71" s="5" t="s">
        <v>6</v>
      </c>
    </row>
    <row r="72" spans="1:11" x14ac:dyDescent="0.25">
      <c r="E72" s="34">
        <f>F72+G72</f>
        <v>0</v>
      </c>
      <c r="F72" s="29">
        <f>C82</f>
        <v>0</v>
      </c>
      <c r="G72" s="29">
        <f>E697</f>
        <v>0</v>
      </c>
    </row>
    <row r="73" spans="1:11" ht="15.75" x14ac:dyDescent="0.25">
      <c r="A73" s="53" t="s">
        <v>199</v>
      </c>
    </row>
    <row r="74" spans="1:11" ht="34.5" customHeight="1" x14ac:dyDescent="0.25">
      <c r="A74" s="185" t="s">
        <v>200</v>
      </c>
      <c r="B74" s="185"/>
      <c r="C74" s="185"/>
      <c r="D74" s="185"/>
      <c r="E74" s="185"/>
      <c r="F74" s="185"/>
      <c r="G74" s="185"/>
      <c r="H74" s="185"/>
      <c r="I74" s="185"/>
      <c r="J74" s="185"/>
      <c r="K74" s="185"/>
    </row>
    <row r="75" spans="1:11" ht="36" customHeight="1" x14ac:dyDescent="0.25">
      <c r="A75" s="181" t="s">
        <v>201</v>
      </c>
      <c r="B75" s="181"/>
      <c r="C75" s="181"/>
      <c r="D75" s="181"/>
      <c r="E75" s="181"/>
      <c r="F75" s="181"/>
      <c r="G75" s="181"/>
      <c r="H75" s="181"/>
      <c r="I75" s="181"/>
      <c r="J75" s="181"/>
      <c r="K75" s="181"/>
    </row>
    <row r="76" spans="1:11" ht="36.75" customHeight="1" x14ac:dyDescent="0.25">
      <c r="A76" s="180" t="s">
        <v>202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</row>
    <row r="77" spans="1:11" ht="15.75" x14ac:dyDescent="0.25">
      <c r="A77" s="53"/>
    </row>
    <row r="78" spans="1:11" ht="18.75" x14ac:dyDescent="0.25">
      <c r="A78" s="177" t="s">
        <v>489</v>
      </c>
      <c r="B78" s="177"/>
      <c r="C78" s="177"/>
      <c r="D78" s="177"/>
      <c r="E78" s="177"/>
      <c r="F78" s="177"/>
      <c r="G78" s="177"/>
      <c r="H78" s="177"/>
      <c r="I78" s="177"/>
      <c r="J78" s="177"/>
      <c r="K78" s="177"/>
    </row>
    <row r="79" spans="1:11" ht="15.75" x14ac:dyDescent="0.25">
      <c r="A79" s="50"/>
      <c r="B79" s="50"/>
      <c r="C79" s="50"/>
      <c r="D79" s="50"/>
      <c r="E79" s="50"/>
      <c r="F79" s="50"/>
      <c r="G79" s="50"/>
      <c r="H79" s="50"/>
      <c r="I79" s="54"/>
      <c r="J79" s="50"/>
      <c r="K79" s="50"/>
    </row>
    <row r="80" spans="1:11" ht="15.75" x14ac:dyDescent="0.25">
      <c r="C80" s="2"/>
      <c r="D80" s="6">
        <v>1</v>
      </c>
      <c r="E80" s="6">
        <v>2</v>
      </c>
      <c r="F80" s="6">
        <v>3</v>
      </c>
      <c r="G80" s="6">
        <v>4</v>
      </c>
      <c r="H80" s="6">
        <v>5</v>
      </c>
      <c r="I80" s="6">
        <v>6</v>
      </c>
      <c r="J80" s="50"/>
      <c r="K80" s="50"/>
    </row>
    <row r="81" spans="1:11" ht="18.75" x14ac:dyDescent="0.35">
      <c r="C81" s="3" t="s">
        <v>0</v>
      </c>
      <c r="D81" s="4" t="s">
        <v>1</v>
      </c>
      <c r="E81" s="5" t="s">
        <v>3</v>
      </c>
      <c r="F81" s="5" t="s">
        <v>7</v>
      </c>
      <c r="G81" s="5" t="s">
        <v>8</v>
      </c>
      <c r="H81" s="4" t="s">
        <v>2</v>
      </c>
      <c r="I81" s="5" t="s">
        <v>9</v>
      </c>
      <c r="J81" s="50"/>
      <c r="K81" s="50"/>
    </row>
    <row r="82" spans="1:11" ht="15.75" x14ac:dyDescent="0.25">
      <c r="C82" s="116">
        <f>D82+E82+F82+G82+H82+I82</f>
        <v>0</v>
      </c>
      <c r="D82" s="39">
        <f>E96</f>
        <v>0</v>
      </c>
      <c r="E82" s="39">
        <f>B260</f>
        <v>0</v>
      </c>
      <c r="F82" s="30">
        <f>C454</f>
        <v>0</v>
      </c>
      <c r="G82" s="30">
        <f>D582</f>
        <v>0</v>
      </c>
      <c r="H82" s="30">
        <f>J626</f>
        <v>0</v>
      </c>
      <c r="I82" s="30">
        <f>D636</f>
        <v>0</v>
      </c>
      <c r="J82" s="50"/>
      <c r="K82" s="50"/>
    </row>
    <row r="83" spans="1:11" ht="15.75" x14ac:dyDescent="0.25">
      <c r="A83" s="53"/>
    </row>
    <row r="84" spans="1:11" ht="15.75" x14ac:dyDescent="0.25">
      <c r="A84" s="53" t="s">
        <v>203</v>
      </c>
    </row>
    <row r="85" spans="1:11" ht="39.75" customHeight="1" x14ac:dyDescent="0.25">
      <c r="A85" s="181" t="s">
        <v>204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</row>
    <row r="86" spans="1:11" ht="34.5" customHeight="1" x14ac:dyDescent="0.25">
      <c r="A86" s="181" t="s">
        <v>205</v>
      </c>
      <c r="B86" s="181"/>
      <c r="C86" s="181"/>
      <c r="D86" s="181"/>
      <c r="E86" s="181"/>
      <c r="F86" s="181"/>
      <c r="G86" s="181"/>
      <c r="H86" s="181"/>
      <c r="I86" s="181"/>
      <c r="J86" s="181"/>
      <c r="K86" s="181"/>
    </row>
    <row r="87" spans="1:11" ht="48.75" customHeight="1" x14ac:dyDescent="0.25">
      <c r="A87" s="181" t="s">
        <v>206</v>
      </c>
      <c r="B87" s="181"/>
      <c r="C87" s="181"/>
      <c r="D87" s="181"/>
      <c r="E87" s="181"/>
      <c r="F87" s="181"/>
      <c r="G87" s="181"/>
      <c r="H87" s="181"/>
      <c r="I87" s="181"/>
      <c r="J87" s="181"/>
      <c r="K87" s="181"/>
    </row>
    <row r="88" spans="1:11" ht="36.75" customHeight="1" x14ac:dyDescent="0.25">
      <c r="A88" s="181" t="s">
        <v>207</v>
      </c>
      <c r="B88" s="181"/>
      <c r="C88" s="181"/>
      <c r="D88" s="181"/>
      <c r="E88" s="181"/>
      <c r="F88" s="181"/>
      <c r="G88" s="181"/>
      <c r="H88" s="181"/>
      <c r="I88" s="181"/>
      <c r="J88" s="181"/>
      <c r="K88" s="181"/>
    </row>
    <row r="89" spans="1:11" ht="45" customHeight="1" x14ac:dyDescent="0.25">
      <c r="A89" s="181" t="s">
        <v>208</v>
      </c>
      <c r="B89" s="181"/>
      <c r="C89" s="181"/>
      <c r="D89" s="181"/>
      <c r="E89" s="181"/>
      <c r="F89" s="181"/>
      <c r="G89" s="181"/>
      <c r="H89" s="181"/>
      <c r="I89" s="181"/>
      <c r="J89" s="181"/>
      <c r="K89" s="181"/>
    </row>
    <row r="90" spans="1:11" ht="38.25" customHeight="1" x14ac:dyDescent="0.25">
      <c r="A90" s="181" t="s">
        <v>209</v>
      </c>
      <c r="B90" s="181"/>
      <c r="C90" s="181"/>
      <c r="D90" s="181"/>
      <c r="E90" s="181"/>
      <c r="F90" s="181"/>
      <c r="G90" s="181"/>
      <c r="H90" s="181"/>
      <c r="I90" s="181"/>
      <c r="J90" s="181"/>
      <c r="K90" s="181"/>
    </row>
    <row r="91" spans="1:11" ht="15.75" x14ac:dyDescent="0.25">
      <c r="A91" s="177" t="s">
        <v>210</v>
      </c>
      <c r="B91" s="177"/>
      <c r="C91" s="177"/>
      <c r="D91" s="177"/>
      <c r="E91" s="177"/>
      <c r="F91" s="177"/>
      <c r="G91" s="177"/>
      <c r="H91" s="177"/>
      <c r="I91" s="177"/>
      <c r="J91" s="177"/>
      <c r="K91" s="177"/>
    </row>
    <row r="92" spans="1:11" ht="15.75" x14ac:dyDescent="0.25">
      <c r="A92" s="53"/>
    </row>
    <row r="93" spans="1:11" ht="18.75" x14ac:dyDescent="0.25">
      <c r="A93" s="177" t="s">
        <v>490</v>
      </c>
      <c r="B93" s="177"/>
      <c r="C93" s="177"/>
      <c r="D93" s="177"/>
      <c r="E93" s="177"/>
      <c r="F93" s="177"/>
      <c r="G93" s="177"/>
      <c r="H93" s="177"/>
      <c r="I93" s="177"/>
      <c r="J93" s="177"/>
      <c r="K93" s="177"/>
    </row>
    <row r="94" spans="1:11" ht="15.75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1:11" ht="18.75" x14ac:dyDescent="0.35">
      <c r="A95" s="54"/>
      <c r="B95" s="111"/>
      <c r="C95" s="26"/>
      <c r="E95" s="13" t="s">
        <v>10</v>
      </c>
      <c r="F95" s="4" t="s">
        <v>11</v>
      </c>
      <c r="G95" s="4" t="s">
        <v>12</v>
      </c>
      <c r="H95" s="54"/>
      <c r="I95" s="54"/>
      <c r="J95" s="54"/>
      <c r="K95" s="54"/>
    </row>
    <row r="96" spans="1:11" ht="15.75" x14ac:dyDescent="0.25">
      <c r="A96" s="54"/>
      <c r="B96" s="66"/>
      <c r="C96" s="66"/>
      <c r="E96" s="107">
        <f>F96+G96</f>
        <v>0</v>
      </c>
      <c r="F96" s="108">
        <f>D106</f>
        <v>0</v>
      </c>
      <c r="G96" s="108">
        <f>C182</f>
        <v>0</v>
      </c>
      <c r="H96" s="54"/>
      <c r="I96" s="54"/>
      <c r="J96" s="54"/>
      <c r="K96" s="54"/>
    </row>
    <row r="97" spans="1:11" ht="15.75" x14ac:dyDescent="0.25">
      <c r="A97" s="53"/>
    </row>
    <row r="98" spans="1:11" ht="15.75" x14ac:dyDescent="0.25">
      <c r="A98" s="53" t="s">
        <v>199</v>
      </c>
    </row>
    <row r="99" spans="1:11" ht="37.5" customHeight="1" x14ac:dyDescent="0.25">
      <c r="A99" s="181" t="s">
        <v>211</v>
      </c>
      <c r="B99" s="181"/>
      <c r="C99" s="181"/>
      <c r="D99" s="181"/>
      <c r="E99" s="181"/>
      <c r="F99" s="181"/>
      <c r="G99" s="181"/>
      <c r="H99" s="181"/>
      <c r="I99" s="181"/>
      <c r="J99" s="181"/>
      <c r="K99" s="181"/>
    </row>
    <row r="100" spans="1:11" ht="39" customHeight="1" x14ac:dyDescent="0.25">
      <c r="A100" s="181" t="s">
        <v>212</v>
      </c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</row>
    <row r="101" spans="1:11" ht="31.5" customHeight="1" x14ac:dyDescent="0.25">
      <c r="A101" s="180" t="s">
        <v>213</v>
      </c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</row>
    <row r="102" spans="1:11" ht="15.75" x14ac:dyDescent="0.25">
      <c r="A102" s="53"/>
    </row>
    <row r="103" spans="1:11" ht="18.75" x14ac:dyDescent="0.25">
      <c r="A103" s="177" t="s">
        <v>214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</row>
    <row r="104" spans="1:11" ht="15.75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 ht="18" x14ac:dyDescent="0.35">
      <c r="A105" s="54"/>
      <c r="B105" s="54"/>
      <c r="C105" s="111"/>
      <c r="D105" s="13" t="s">
        <v>13</v>
      </c>
      <c r="E105" s="2" t="s">
        <v>14</v>
      </c>
      <c r="F105" s="2" t="s">
        <v>15</v>
      </c>
      <c r="G105" s="2" t="s">
        <v>16</v>
      </c>
      <c r="H105" s="54"/>
      <c r="I105" s="54"/>
      <c r="J105" s="54"/>
      <c r="K105" s="54"/>
    </row>
    <row r="106" spans="1:11" ht="15.75" x14ac:dyDescent="0.25">
      <c r="A106" s="54"/>
      <c r="B106" s="54"/>
      <c r="C106" s="33"/>
      <c r="D106" s="70">
        <f>E106+F106+G106</f>
        <v>0</v>
      </c>
      <c r="E106" s="25">
        <f>E112</f>
        <v>0</v>
      </c>
      <c r="F106" s="25">
        <f>F112</f>
        <v>0</v>
      </c>
      <c r="G106" s="25">
        <f>I149</f>
        <v>0</v>
      </c>
      <c r="H106" s="54"/>
      <c r="I106" s="54"/>
      <c r="J106" s="54"/>
      <c r="K106" s="54"/>
    </row>
    <row r="107" spans="1:11" ht="15.75" x14ac:dyDescent="0.25">
      <c r="A107" s="54"/>
      <c r="B107" s="54"/>
      <c r="C107" s="33"/>
      <c r="D107" s="33"/>
      <c r="E107" s="33"/>
      <c r="F107" s="33"/>
      <c r="G107" s="54"/>
      <c r="H107" s="54"/>
      <c r="I107" s="54"/>
      <c r="J107" s="54"/>
      <c r="K107" s="54"/>
    </row>
    <row r="108" spans="1:11" ht="18" x14ac:dyDescent="0.35">
      <c r="C108" t="s">
        <v>203</v>
      </c>
      <c r="D108" s="11" t="s">
        <v>215</v>
      </c>
      <c r="E108" s="49" t="s">
        <v>17</v>
      </c>
      <c r="F108" s="49" t="s">
        <v>15</v>
      </c>
      <c r="G108" s="54"/>
      <c r="H108" s="54"/>
      <c r="I108" s="54"/>
      <c r="J108" s="54"/>
      <c r="K108" s="54"/>
    </row>
    <row r="109" spans="1:11" ht="15.75" x14ac:dyDescent="0.25">
      <c r="A109" s="54"/>
      <c r="D109" s="2" t="s">
        <v>20</v>
      </c>
      <c r="E109" s="118">
        <v>0.5</v>
      </c>
      <c r="F109" s="118">
        <v>1.5</v>
      </c>
      <c r="G109" s="54"/>
      <c r="H109" s="54"/>
      <c r="I109" s="54"/>
      <c r="J109" s="54"/>
      <c r="K109" s="54"/>
    </row>
    <row r="110" spans="1:11" ht="15.75" x14ac:dyDescent="0.25">
      <c r="A110" s="54"/>
      <c r="D110" s="8" t="s">
        <v>18</v>
      </c>
      <c r="E110" s="93"/>
      <c r="F110" s="93"/>
      <c r="G110" s="54"/>
      <c r="H110" s="54"/>
      <c r="I110" s="54"/>
      <c r="J110" s="54"/>
      <c r="K110" s="54"/>
    </row>
    <row r="111" spans="1:11" ht="15.75" x14ac:dyDescent="0.25">
      <c r="A111" s="54"/>
      <c r="D111" s="2" t="s">
        <v>19</v>
      </c>
      <c r="E111" s="93"/>
      <c r="F111" s="93"/>
      <c r="G111" s="54"/>
      <c r="H111" s="54"/>
      <c r="I111" s="54"/>
      <c r="J111" s="54"/>
      <c r="K111" s="54"/>
    </row>
    <row r="112" spans="1:11" ht="15.75" x14ac:dyDescent="0.25">
      <c r="A112" s="54"/>
      <c r="D112" s="2" t="s">
        <v>216</v>
      </c>
      <c r="E112" s="20">
        <f xml:space="preserve"> 0.005*E110</f>
        <v>0</v>
      </c>
      <c r="F112" s="20">
        <f>0.015*F111</f>
        <v>0</v>
      </c>
      <c r="G112" s="54"/>
      <c r="H112" s="54"/>
      <c r="I112" s="54"/>
      <c r="J112" s="54"/>
      <c r="K112" s="54"/>
    </row>
    <row r="113" spans="1:11" ht="15.75" x14ac:dyDescent="0.25">
      <c r="A113" s="54"/>
      <c r="B113" s="19"/>
      <c r="C113" s="19"/>
      <c r="D113" s="19"/>
      <c r="E113" s="33"/>
      <c r="F113" s="33"/>
      <c r="G113" s="54"/>
      <c r="H113" s="54"/>
      <c r="I113" s="54"/>
      <c r="J113" s="54"/>
      <c r="K113" s="54"/>
    </row>
    <row r="114" spans="1:11" ht="15.75" x14ac:dyDescent="0.25">
      <c r="A114" s="53" t="s">
        <v>203</v>
      </c>
    </row>
    <row r="115" spans="1:11" ht="30" customHeight="1" x14ac:dyDescent="0.25">
      <c r="A115" s="181" t="s">
        <v>217</v>
      </c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</row>
    <row r="116" spans="1:11" ht="33" customHeight="1" x14ac:dyDescent="0.25">
      <c r="A116" s="181" t="s">
        <v>218</v>
      </c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</row>
    <row r="117" spans="1:11" ht="34.5" customHeight="1" x14ac:dyDescent="0.25">
      <c r="A117" s="181" t="s">
        <v>219</v>
      </c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</row>
    <row r="118" spans="1:11" ht="15.75" x14ac:dyDescent="0.25">
      <c r="A118" s="53"/>
    </row>
    <row r="119" spans="1:11" ht="18.75" x14ac:dyDescent="0.25">
      <c r="A119" s="177" t="s">
        <v>220</v>
      </c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</row>
    <row r="120" spans="1:11" ht="15.75" x14ac:dyDescent="0.25">
      <c r="A120" t="s">
        <v>203</v>
      </c>
      <c r="C120" s="60"/>
      <c r="E120" s="19"/>
      <c r="H120" s="66"/>
      <c r="I120" s="61"/>
      <c r="J120" s="54"/>
      <c r="K120" s="54"/>
    </row>
    <row r="121" spans="1:11" ht="36" x14ac:dyDescent="0.25">
      <c r="A121" s="33"/>
      <c r="B121" s="77" t="s">
        <v>221</v>
      </c>
      <c r="C121" s="77" t="s">
        <v>222</v>
      </c>
      <c r="D121" s="15" t="s">
        <v>223</v>
      </c>
      <c r="E121" s="78" t="s">
        <v>225</v>
      </c>
      <c r="F121" s="15" t="s">
        <v>21</v>
      </c>
      <c r="G121" s="15" t="s">
        <v>22</v>
      </c>
      <c r="H121" s="67" t="s">
        <v>23</v>
      </c>
      <c r="I121" s="109" t="s">
        <v>127</v>
      </c>
      <c r="J121" s="54"/>
      <c r="K121" s="54"/>
    </row>
    <row r="122" spans="1:11" ht="15.75" x14ac:dyDescent="0.25">
      <c r="A122" s="27"/>
      <c r="B122" s="110">
        <v>25</v>
      </c>
      <c r="C122" s="110"/>
      <c r="D122" s="134"/>
      <c r="E122" s="137">
        <v>2827</v>
      </c>
      <c r="F122" s="137">
        <v>1.5</v>
      </c>
      <c r="G122" s="137">
        <v>0.2</v>
      </c>
      <c r="H122" s="147"/>
      <c r="I122" s="144">
        <f>E122*(D122)^2*F122*G122*H122</f>
        <v>0</v>
      </c>
      <c r="J122" s="54"/>
      <c r="K122" s="54"/>
    </row>
    <row r="123" spans="1:11" ht="15.75" x14ac:dyDescent="0.25">
      <c r="A123" s="19"/>
      <c r="B123" s="110">
        <v>32</v>
      </c>
      <c r="C123" s="110"/>
      <c r="D123" s="134"/>
      <c r="E123" s="137">
        <v>2827</v>
      </c>
      <c r="F123" s="137">
        <v>1.5</v>
      </c>
      <c r="G123" s="137">
        <v>0.2</v>
      </c>
      <c r="H123" s="147"/>
      <c r="I123" s="144">
        <f t="shared" ref="I123:I148" si="0">E123*(D123)^2*F123*G123*H123</f>
        <v>0</v>
      </c>
      <c r="J123" s="54"/>
      <c r="K123" s="54"/>
    </row>
    <row r="124" spans="1:11" ht="15.75" x14ac:dyDescent="0.25">
      <c r="A124" s="19"/>
      <c r="B124" s="110">
        <v>40</v>
      </c>
      <c r="C124" s="110"/>
      <c r="D124" s="134"/>
      <c r="E124" s="137">
        <v>2827</v>
      </c>
      <c r="F124" s="137">
        <v>1.5</v>
      </c>
      <c r="G124" s="137">
        <v>0.2</v>
      </c>
      <c r="H124" s="147"/>
      <c r="I124" s="144">
        <f t="shared" si="0"/>
        <v>0</v>
      </c>
      <c r="J124" s="54"/>
      <c r="K124" s="54"/>
    </row>
    <row r="125" spans="1:11" ht="15.75" x14ac:dyDescent="0.25">
      <c r="A125" s="19"/>
      <c r="B125" s="110">
        <v>50</v>
      </c>
      <c r="C125" s="110"/>
      <c r="D125" s="134"/>
      <c r="E125" s="137">
        <v>2827</v>
      </c>
      <c r="F125" s="137">
        <v>1.5</v>
      </c>
      <c r="G125" s="137">
        <v>0.2</v>
      </c>
      <c r="H125" s="147"/>
      <c r="I125" s="144">
        <f t="shared" si="0"/>
        <v>0</v>
      </c>
      <c r="J125" s="54"/>
      <c r="K125" s="54"/>
    </row>
    <row r="126" spans="1:11" ht="15.75" x14ac:dyDescent="0.25">
      <c r="A126" s="19"/>
      <c r="B126" s="110">
        <v>63</v>
      </c>
      <c r="C126" s="110"/>
      <c r="D126" s="134"/>
      <c r="E126" s="137">
        <v>2827</v>
      </c>
      <c r="F126" s="137">
        <v>1.5</v>
      </c>
      <c r="G126" s="137">
        <v>0.2</v>
      </c>
      <c r="H126" s="147"/>
      <c r="I126" s="144">
        <f t="shared" si="0"/>
        <v>0</v>
      </c>
      <c r="J126" s="54"/>
      <c r="K126" s="54"/>
    </row>
    <row r="127" spans="1:11" ht="15.75" x14ac:dyDescent="0.25">
      <c r="A127" s="19"/>
      <c r="B127" s="110">
        <v>75</v>
      </c>
      <c r="C127" s="110"/>
      <c r="D127" s="134"/>
      <c r="E127" s="137">
        <v>2827</v>
      </c>
      <c r="F127" s="137">
        <v>1.5</v>
      </c>
      <c r="G127" s="137">
        <v>0.2</v>
      </c>
      <c r="H127" s="147"/>
      <c r="I127" s="144">
        <f t="shared" si="0"/>
        <v>0</v>
      </c>
      <c r="J127" s="54"/>
      <c r="K127" s="54"/>
    </row>
    <row r="128" spans="1:11" ht="15.75" x14ac:dyDescent="0.25">
      <c r="A128" s="19"/>
      <c r="B128" s="110">
        <v>90</v>
      </c>
      <c r="C128" s="110"/>
      <c r="D128" s="134"/>
      <c r="E128" s="137">
        <v>2827</v>
      </c>
      <c r="F128" s="137">
        <v>1.5</v>
      </c>
      <c r="G128" s="137">
        <v>0.2</v>
      </c>
      <c r="H128" s="147"/>
      <c r="I128" s="144">
        <f t="shared" si="0"/>
        <v>0</v>
      </c>
      <c r="J128" s="54"/>
      <c r="K128" s="54"/>
    </row>
    <row r="129" spans="1:11" ht="15.75" x14ac:dyDescent="0.25">
      <c r="A129" s="19"/>
      <c r="B129" s="110">
        <v>100</v>
      </c>
      <c r="C129" s="110"/>
      <c r="D129" s="134"/>
      <c r="E129" s="137">
        <v>2827</v>
      </c>
      <c r="F129" s="137">
        <v>1.5</v>
      </c>
      <c r="G129" s="137">
        <v>0.2</v>
      </c>
      <c r="H129" s="147"/>
      <c r="I129" s="144">
        <f t="shared" si="0"/>
        <v>0</v>
      </c>
      <c r="J129" s="54"/>
      <c r="K129" s="54"/>
    </row>
    <row r="130" spans="1:11" ht="15.75" x14ac:dyDescent="0.25">
      <c r="A130" s="19"/>
      <c r="B130" s="110">
        <v>125</v>
      </c>
      <c r="C130" s="110"/>
      <c r="D130" s="134"/>
      <c r="E130" s="137">
        <v>2827</v>
      </c>
      <c r="F130" s="137">
        <v>1.5</v>
      </c>
      <c r="G130" s="137">
        <v>0.2</v>
      </c>
      <c r="H130" s="147"/>
      <c r="I130" s="144">
        <f t="shared" si="0"/>
        <v>0</v>
      </c>
      <c r="J130" s="54"/>
      <c r="K130" s="54"/>
    </row>
    <row r="131" spans="1:11" ht="15.75" x14ac:dyDescent="0.25">
      <c r="A131" s="19"/>
      <c r="B131" s="110">
        <v>150</v>
      </c>
      <c r="C131" s="110"/>
      <c r="D131" s="134"/>
      <c r="E131" s="137">
        <v>2827</v>
      </c>
      <c r="F131" s="137">
        <v>1.5</v>
      </c>
      <c r="G131" s="137">
        <v>0.2</v>
      </c>
      <c r="H131" s="147"/>
      <c r="I131" s="144">
        <f t="shared" si="0"/>
        <v>0</v>
      </c>
      <c r="J131" s="54"/>
      <c r="K131" s="54"/>
    </row>
    <row r="132" spans="1:11" ht="15.75" x14ac:dyDescent="0.25">
      <c r="A132" s="19"/>
      <c r="B132" s="110">
        <v>160</v>
      </c>
      <c r="C132" s="110"/>
      <c r="D132" s="134"/>
      <c r="E132" s="137">
        <v>2827</v>
      </c>
      <c r="F132" s="137">
        <v>1.5</v>
      </c>
      <c r="G132" s="137">
        <v>0.2</v>
      </c>
      <c r="H132" s="147"/>
      <c r="I132" s="144">
        <f t="shared" si="0"/>
        <v>0</v>
      </c>
      <c r="J132" s="54"/>
      <c r="K132" s="54"/>
    </row>
    <row r="133" spans="1:11" ht="15.75" x14ac:dyDescent="0.25">
      <c r="A133" s="19"/>
      <c r="B133" s="110">
        <v>180</v>
      </c>
      <c r="C133" s="110"/>
      <c r="D133" s="134"/>
      <c r="E133" s="137">
        <v>2827</v>
      </c>
      <c r="F133" s="137">
        <v>1.5</v>
      </c>
      <c r="G133" s="137">
        <v>0.2</v>
      </c>
      <c r="H133" s="147"/>
      <c r="I133" s="144">
        <f t="shared" si="0"/>
        <v>0</v>
      </c>
      <c r="J133" s="54"/>
      <c r="K133" s="54"/>
    </row>
    <row r="134" spans="1:11" ht="15.75" x14ac:dyDescent="0.25">
      <c r="A134" s="19"/>
      <c r="B134" s="110">
        <v>200</v>
      </c>
      <c r="C134" s="110"/>
      <c r="D134" s="134"/>
      <c r="E134" s="137">
        <v>2827</v>
      </c>
      <c r="F134" s="137">
        <v>1.5</v>
      </c>
      <c r="G134" s="137">
        <v>0.2</v>
      </c>
      <c r="H134" s="147"/>
      <c r="I134" s="144">
        <f t="shared" si="0"/>
        <v>0</v>
      </c>
      <c r="J134" s="54"/>
      <c r="K134" s="54"/>
    </row>
    <row r="135" spans="1:11" ht="15.75" x14ac:dyDescent="0.25">
      <c r="A135" s="19"/>
      <c r="B135" s="110">
        <v>225</v>
      </c>
      <c r="C135" s="110"/>
      <c r="D135" s="134"/>
      <c r="E135" s="137">
        <v>2827</v>
      </c>
      <c r="F135" s="137">
        <v>1.5</v>
      </c>
      <c r="G135" s="137">
        <v>0.2</v>
      </c>
      <c r="H135" s="147"/>
      <c r="I135" s="144">
        <f t="shared" si="0"/>
        <v>0</v>
      </c>
      <c r="J135" s="54"/>
      <c r="K135" s="54"/>
    </row>
    <row r="136" spans="1:11" ht="15.75" x14ac:dyDescent="0.25">
      <c r="A136" s="19"/>
      <c r="B136" s="110">
        <v>250</v>
      </c>
      <c r="C136" s="110"/>
      <c r="D136" s="134"/>
      <c r="E136" s="137">
        <v>2827</v>
      </c>
      <c r="F136" s="137">
        <v>1.5</v>
      </c>
      <c r="G136" s="137">
        <v>0.2</v>
      </c>
      <c r="H136" s="147"/>
      <c r="I136" s="144">
        <f t="shared" si="0"/>
        <v>0</v>
      </c>
      <c r="J136" s="54"/>
      <c r="K136" s="54"/>
    </row>
    <row r="137" spans="1:11" ht="15.75" x14ac:dyDescent="0.25">
      <c r="A137" s="19"/>
      <c r="B137" s="110">
        <v>300</v>
      </c>
      <c r="C137" s="110"/>
      <c r="D137" s="134"/>
      <c r="E137" s="137">
        <v>2827</v>
      </c>
      <c r="F137" s="137">
        <v>1.5</v>
      </c>
      <c r="G137" s="137">
        <v>0.2</v>
      </c>
      <c r="H137" s="147"/>
      <c r="I137" s="144">
        <f t="shared" si="0"/>
        <v>0</v>
      </c>
      <c r="J137" s="54"/>
      <c r="K137" s="54"/>
    </row>
    <row r="138" spans="1:11" ht="15.75" x14ac:dyDescent="0.25">
      <c r="A138" s="19"/>
      <c r="B138" s="110">
        <v>350</v>
      </c>
      <c r="C138" s="110"/>
      <c r="D138" s="134"/>
      <c r="E138" s="137">
        <v>2827</v>
      </c>
      <c r="F138" s="137">
        <v>1.5</v>
      </c>
      <c r="G138" s="137">
        <v>0.2</v>
      </c>
      <c r="H138" s="147"/>
      <c r="I138" s="144">
        <f t="shared" si="0"/>
        <v>0</v>
      </c>
      <c r="J138" s="54"/>
      <c r="K138" s="54"/>
    </row>
    <row r="139" spans="1:11" ht="15.75" x14ac:dyDescent="0.25">
      <c r="A139" s="19"/>
      <c r="B139" s="110">
        <v>400</v>
      </c>
      <c r="C139" s="110"/>
      <c r="D139" s="134"/>
      <c r="E139" s="137">
        <v>2827</v>
      </c>
      <c r="F139" s="137">
        <v>1.5</v>
      </c>
      <c r="G139" s="137">
        <v>0.2</v>
      </c>
      <c r="H139" s="147"/>
      <c r="I139" s="144">
        <f t="shared" si="0"/>
        <v>0</v>
      </c>
      <c r="J139" s="54"/>
      <c r="K139" s="54"/>
    </row>
    <row r="140" spans="1:11" ht="15.75" x14ac:dyDescent="0.25">
      <c r="A140" s="19"/>
      <c r="B140" s="110">
        <v>450</v>
      </c>
      <c r="C140" s="110"/>
      <c r="D140" s="134"/>
      <c r="E140" s="137">
        <v>2827</v>
      </c>
      <c r="F140" s="137">
        <v>1.5</v>
      </c>
      <c r="G140" s="137">
        <v>0.2</v>
      </c>
      <c r="H140" s="147"/>
      <c r="I140" s="144">
        <f t="shared" si="0"/>
        <v>0</v>
      </c>
      <c r="J140" s="54"/>
      <c r="K140" s="54"/>
    </row>
    <row r="141" spans="1:11" ht="15.75" x14ac:dyDescent="0.25">
      <c r="A141" s="19"/>
      <c r="B141" s="110">
        <v>500</v>
      </c>
      <c r="C141" s="110"/>
      <c r="D141" s="134"/>
      <c r="E141" s="137">
        <v>2827</v>
      </c>
      <c r="F141" s="137">
        <v>1.5</v>
      </c>
      <c r="G141" s="137">
        <v>0.2</v>
      </c>
      <c r="H141" s="147"/>
      <c r="I141" s="144">
        <f t="shared" si="0"/>
        <v>0</v>
      </c>
      <c r="J141" s="54"/>
      <c r="K141" s="54"/>
    </row>
    <row r="142" spans="1:11" ht="15.75" x14ac:dyDescent="0.25">
      <c r="A142" s="19"/>
      <c r="B142" s="110">
        <v>600</v>
      </c>
      <c r="C142" s="110"/>
      <c r="D142" s="134"/>
      <c r="E142" s="137">
        <v>2827</v>
      </c>
      <c r="F142" s="137">
        <v>2</v>
      </c>
      <c r="G142" s="137">
        <v>0.2</v>
      </c>
      <c r="H142" s="147"/>
      <c r="I142" s="144">
        <f t="shared" si="0"/>
        <v>0</v>
      </c>
      <c r="J142" s="54"/>
      <c r="K142" s="54"/>
    </row>
    <row r="143" spans="1:11" ht="15.75" x14ac:dyDescent="0.25">
      <c r="A143" s="19"/>
      <c r="B143" s="110">
        <v>700</v>
      </c>
      <c r="C143" s="110"/>
      <c r="D143" s="134"/>
      <c r="E143" s="137">
        <v>2827</v>
      </c>
      <c r="F143" s="137">
        <v>2</v>
      </c>
      <c r="G143" s="137">
        <v>0.2</v>
      </c>
      <c r="H143" s="147"/>
      <c r="I143" s="144">
        <f t="shared" si="0"/>
        <v>0</v>
      </c>
      <c r="J143" s="54"/>
      <c r="K143" s="54"/>
    </row>
    <row r="144" spans="1:11" ht="15.75" x14ac:dyDescent="0.25">
      <c r="A144" s="19"/>
      <c r="B144" s="110">
        <v>800</v>
      </c>
      <c r="C144" s="110"/>
      <c r="D144" s="134"/>
      <c r="E144" s="137">
        <v>2827</v>
      </c>
      <c r="F144" s="137">
        <v>2</v>
      </c>
      <c r="G144" s="137">
        <v>0.2</v>
      </c>
      <c r="H144" s="147"/>
      <c r="I144" s="144">
        <f t="shared" si="0"/>
        <v>0</v>
      </c>
      <c r="J144" s="54"/>
      <c r="K144" s="54"/>
    </row>
    <row r="145" spans="1:11" ht="15.75" x14ac:dyDescent="0.25">
      <c r="A145" s="19"/>
      <c r="B145" s="110">
        <v>900</v>
      </c>
      <c r="C145" s="110"/>
      <c r="D145" s="134"/>
      <c r="E145" s="137">
        <v>2827</v>
      </c>
      <c r="F145" s="137">
        <v>2</v>
      </c>
      <c r="G145" s="137">
        <v>0.2</v>
      </c>
      <c r="H145" s="147"/>
      <c r="I145" s="144">
        <f t="shared" si="0"/>
        <v>0</v>
      </c>
      <c r="J145" s="54"/>
      <c r="K145" s="54"/>
    </row>
    <row r="146" spans="1:11" ht="15.75" x14ac:dyDescent="0.25">
      <c r="A146" s="19"/>
      <c r="B146" s="110">
        <v>1000</v>
      </c>
      <c r="C146" s="110"/>
      <c r="D146" s="134"/>
      <c r="E146" s="137">
        <v>2827</v>
      </c>
      <c r="F146" s="137">
        <v>2</v>
      </c>
      <c r="G146" s="137">
        <v>0.2</v>
      </c>
      <c r="H146" s="147"/>
      <c r="I146" s="144">
        <f t="shared" si="0"/>
        <v>0</v>
      </c>
      <c r="J146" s="54"/>
      <c r="K146" s="54"/>
    </row>
    <row r="147" spans="1:11" ht="15.75" x14ac:dyDescent="0.25">
      <c r="A147" s="19"/>
      <c r="B147" s="110">
        <v>1100</v>
      </c>
      <c r="C147" s="110"/>
      <c r="D147" s="134"/>
      <c r="E147" s="137">
        <v>2827</v>
      </c>
      <c r="F147" s="137">
        <v>2</v>
      </c>
      <c r="G147" s="137">
        <v>0.2</v>
      </c>
      <c r="H147" s="147"/>
      <c r="I147" s="144">
        <f t="shared" si="0"/>
        <v>0</v>
      </c>
      <c r="J147" s="54"/>
      <c r="K147" s="54"/>
    </row>
    <row r="148" spans="1:11" ht="15.75" x14ac:dyDescent="0.25">
      <c r="A148" s="19"/>
      <c r="B148" s="110">
        <v>1200</v>
      </c>
      <c r="C148" s="110"/>
      <c r="D148" s="134"/>
      <c r="E148" s="137">
        <v>2827</v>
      </c>
      <c r="F148" s="137">
        <v>2</v>
      </c>
      <c r="G148" s="137">
        <v>0.2</v>
      </c>
      <c r="H148" s="147"/>
      <c r="I148" s="144">
        <f t="shared" si="0"/>
        <v>0</v>
      </c>
      <c r="J148" s="54"/>
      <c r="K148" s="54"/>
    </row>
    <row r="149" spans="1:11" ht="15.75" x14ac:dyDescent="0.25">
      <c r="A149" s="54"/>
      <c r="B149" s="19"/>
      <c r="C149" s="150"/>
      <c r="D149" s="160"/>
      <c r="E149" s="160"/>
      <c r="F149" s="160"/>
      <c r="G149" s="160"/>
      <c r="H149" s="161" t="s">
        <v>224</v>
      </c>
      <c r="I149" s="146">
        <f>SUM(I122:I148)</f>
        <v>0</v>
      </c>
      <c r="J149" s="54"/>
      <c r="K149" s="54"/>
    </row>
    <row r="150" spans="1:11" ht="15.75" x14ac:dyDescent="0.25">
      <c r="A150" s="53" t="s">
        <v>203</v>
      </c>
    </row>
    <row r="151" spans="1:11" ht="15.75" x14ac:dyDescent="0.25">
      <c r="A151" s="179" t="s">
        <v>226</v>
      </c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</row>
    <row r="152" spans="1:11" ht="15.75" x14ac:dyDescent="0.25">
      <c r="A152" s="179" t="s">
        <v>227</v>
      </c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</row>
    <row r="153" spans="1:11" ht="15.75" x14ac:dyDescent="0.25">
      <c r="A153" s="179" t="s">
        <v>228</v>
      </c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</row>
    <row r="154" spans="1:11" ht="15.75" x14ac:dyDescent="0.25">
      <c r="A154" s="179" t="s">
        <v>229</v>
      </c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</row>
    <row r="155" spans="1:11" ht="15.75" x14ac:dyDescent="0.25">
      <c r="A155" s="179" t="s">
        <v>230</v>
      </c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</row>
    <row r="156" spans="1:11" x14ac:dyDescent="0.25">
      <c r="A156" s="174" t="s">
        <v>231</v>
      </c>
    </row>
    <row r="157" spans="1:11" ht="15.75" x14ac:dyDescent="0.25">
      <c r="A157" s="179" t="s">
        <v>232</v>
      </c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</row>
    <row r="158" spans="1:11" ht="15.75" x14ac:dyDescent="0.25">
      <c r="A158" s="179" t="s">
        <v>233</v>
      </c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</row>
    <row r="159" spans="1:11" ht="15.75" x14ac:dyDescent="0.25">
      <c r="A159" s="179" t="s">
        <v>234</v>
      </c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</row>
    <row r="160" spans="1:11" ht="15.75" x14ac:dyDescent="0.25">
      <c r="A160" s="179" t="s">
        <v>235</v>
      </c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</row>
    <row r="161" spans="1:11" ht="15.75" x14ac:dyDescent="0.25">
      <c r="A161" s="179" t="s">
        <v>236</v>
      </c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</row>
    <row r="162" spans="1:11" ht="23.25" customHeight="1" x14ac:dyDescent="0.25">
      <c r="A162" s="177" t="s">
        <v>237</v>
      </c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</row>
    <row r="163" spans="1:11" ht="15.75" x14ac:dyDescent="0.25">
      <c r="A163" s="53"/>
    </row>
    <row r="164" spans="1:11" ht="18.75" x14ac:dyDescent="0.25">
      <c r="A164" s="177" t="s">
        <v>491</v>
      </c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</row>
    <row r="165" spans="1:11" ht="15.75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</row>
    <row r="166" spans="1:11" ht="18.75" x14ac:dyDescent="0.35">
      <c r="A166" s="175"/>
      <c r="B166" s="54"/>
      <c r="C166" s="13" t="s">
        <v>24</v>
      </c>
      <c r="D166" s="4" t="s">
        <v>25</v>
      </c>
      <c r="E166" s="4" t="s">
        <v>27</v>
      </c>
      <c r="F166" s="4" t="s">
        <v>26</v>
      </c>
      <c r="G166" s="4" t="s">
        <v>28</v>
      </c>
      <c r="H166" s="4" t="s">
        <v>29</v>
      </c>
      <c r="I166" s="54"/>
      <c r="J166" s="54"/>
      <c r="K166" s="54"/>
    </row>
    <row r="167" spans="1:11" ht="15.75" x14ac:dyDescent="0.25">
      <c r="B167" s="54"/>
      <c r="C167" s="25">
        <f t="shared" ref="C167:C181" si="1">(D167*E167)+(F167*G167)+H167</f>
        <v>0</v>
      </c>
      <c r="D167" s="25">
        <f t="shared" ref="D167:D181" si="2">H189</f>
        <v>0</v>
      </c>
      <c r="E167" s="25">
        <f t="shared" ref="E167:E181" si="3">G189</f>
        <v>0</v>
      </c>
      <c r="F167" s="25">
        <f t="shared" ref="F167:F181" si="4">J219</f>
        <v>0</v>
      </c>
      <c r="G167" s="25">
        <f t="shared" ref="G167:G181" si="5">H219</f>
        <v>0</v>
      </c>
      <c r="H167" s="25">
        <f t="shared" ref="H167:H181" si="6">I238</f>
        <v>0</v>
      </c>
      <c r="I167" s="54"/>
      <c r="J167" s="54"/>
      <c r="K167" s="54"/>
    </row>
    <row r="168" spans="1:11" ht="15.75" x14ac:dyDescent="0.25">
      <c r="B168" s="54"/>
      <c r="C168" s="25">
        <f t="shared" si="1"/>
        <v>0</v>
      </c>
      <c r="D168" s="25">
        <f t="shared" si="2"/>
        <v>0</v>
      </c>
      <c r="E168" s="25">
        <f t="shared" si="3"/>
        <v>0</v>
      </c>
      <c r="F168" s="25">
        <f t="shared" si="4"/>
        <v>0</v>
      </c>
      <c r="G168" s="25">
        <f t="shared" si="5"/>
        <v>0</v>
      </c>
      <c r="H168" s="25">
        <f t="shared" si="6"/>
        <v>0</v>
      </c>
      <c r="I168" s="54"/>
      <c r="J168" s="54"/>
      <c r="K168" s="54"/>
    </row>
    <row r="169" spans="1:11" ht="15.75" x14ac:dyDescent="0.25">
      <c r="B169" s="54"/>
      <c r="C169" s="25">
        <f t="shared" si="1"/>
        <v>0</v>
      </c>
      <c r="D169" s="25">
        <f t="shared" si="2"/>
        <v>0</v>
      </c>
      <c r="E169" s="25">
        <f t="shared" si="3"/>
        <v>0</v>
      </c>
      <c r="F169" s="25">
        <f t="shared" si="4"/>
        <v>0</v>
      </c>
      <c r="G169" s="25">
        <f t="shared" si="5"/>
        <v>0</v>
      </c>
      <c r="H169" s="25">
        <f t="shared" si="6"/>
        <v>0</v>
      </c>
      <c r="I169" s="54"/>
      <c r="J169" s="54"/>
      <c r="K169" s="54"/>
    </row>
    <row r="170" spans="1:11" ht="15.75" x14ac:dyDescent="0.25">
      <c r="B170" s="54"/>
      <c r="C170" s="25">
        <f t="shared" si="1"/>
        <v>0</v>
      </c>
      <c r="D170" s="25">
        <f t="shared" si="2"/>
        <v>0</v>
      </c>
      <c r="E170" s="25">
        <f t="shared" si="3"/>
        <v>0</v>
      </c>
      <c r="F170" s="25">
        <f t="shared" si="4"/>
        <v>0</v>
      </c>
      <c r="G170" s="25">
        <f t="shared" si="5"/>
        <v>0</v>
      </c>
      <c r="H170" s="25">
        <f t="shared" si="6"/>
        <v>0</v>
      </c>
      <c r="I170" s="54"/>
      <c r="J170" s="54"/>
      <c r="K170" s="54"/>
    </row>
    <row r="171" spans="1:11" ht="15.75" x14ac:dyDescent="0.25">
      <c r="B171" s="54"/>
      <c r="C171" s="25">
        <f t="shared" si="1"/>
        <v>0</v>
      </c>
      <c r="D171" s="25">
        <f t="shared" si="2"/>
        <v>0</v>
      </c>
      <c r="E171" s="25">
        <f t="shared" si="3"/>
        <v>0</v>
      </c>
      <c r="F171" s="25">
        <f t="shared" si="4"/>
        <v>0</v>
      </c>
      <c r="G171" s="25">
        <f t="shared" si="5"/>
        <v>0</v>
      </c>
      <c r="H171" s="25">
        <f t="shared" si="6"/>
        <v>0</v>
      </c>
      <c r="I171" s="54"/>
      <c r="J171" s="54"/>
      <c r="K171" s="54"/>
    </row>
    <row r="172" spans="1:11" ht="15.75" x14ac:dyDescent="0.25">
      <c r="B172" s="54"/>
      <c r="C172" s="25">
        <f t="shared" si="1"/>
        <v>0</v>
      </c>
      <c r="D172" s="25">
        <f t="shared" si="2"/>
        <v>0</v>
      </c>
      <c r="E172" s="25">
        <f t="shared" si="3"/>
        <v>0</v>
      </c>
      <c r="F172" s="25">
        <f t="shared" si="4"/>
        <v>0</v>
      </c>
      <c r="G172" s="25">
        <f t="shared" si="5"/>
        <v>0</v>
      </c>
      <c r="H172" s="25">
        <f t="shared" si="6"/>
        <v>0</v>
      </c>
      <c r="I172" s="54"/>
      <c r="J172" s="54"/>
      <c r="K172" s="54"/>
    </row>
    <row r="173" spans="1:11" ht="15.75" x14ac:dyDescent="0.25">
      <c r="B173" s="54"/>
      <c r="C173" s="25">
        <f t="shared" si="1"/>
        <v>0</v>
      </c>
      <c r="D173" s="25">
        <f t="shared" si="2"/>
        <v>0</v>
      </c>
      <c r="E173" s="25">
        <f t="shared" si="3"/>
        <v>0</v>
      </c>
      <c r="F173" s="25">
        <f t="shared" si="4"/>
        <v>0</v>
      </c>
      <c r="G173" s="25">
        <f t="shared" si="5"/>
        <v>0</v>
      </c>
      <c r="H173" s="25">
        <f t="shared" si="6"/>
        <v>0</v>
      </c>
      <c r="I173" s="54"/>
      <c r="J173" s="54"/>
      <c r="K173" s="54"/>
    </row>
    <row r="174" spans="1:11" ht="15.75" x14ac:dyDescent="0.25">
      <c r="B174" s="54"/>
      <c r="C174" s="25">
        <f t="shared" si="1"/>
        <v>0</v>
      </c>
      <c r="D174" s="25">
        <f t="shared" si="2"/>
        <v>0</v>
      </c>
      <c r="E174" s="25">
        <f t="shared" si="3"/>
        <v>0</v>
      </c>
      <c r="F174" s="25">
        <f t="shared" si="4"/>
        <v>0</v>
      </c>
      <c r="G174" s="25">
        <f t="shared" si="5"/>
        <v>0</v>
      </c>
      <c r="H174" s="25">
        <f t="shared" si="6"/>
        <v>0</v>
      </c>
      <c r="I174" s="54"/>
      <c r="J174" s="54"/>
      <c r="K174" s="54"/>
    </row>
    <row r="175" spans="1:11" ht="15.75" x14ac:dyDescent="0.25">
      <c r="B175" s="54"/>
      <c r="C175" s="25">
        <f t="shared" si="1"/>
        <v>0</v>
      </c>
      <c r="D175" s="25">
        <f t="shared" si="2"/>
        <v>0</v>
      </c>
      <c r="E175" s="25">
        <f t="shared" si="3"/>
        <v>0</v>
      </c>
      <c r="F175" s="25">
        <f t="shared" si="4"/>
        <v>0</v>
      </c>
      <c r="G175" s="25">
        <f t="shared" si="5"/>
        <v>0</v>
      </c>
      <c r="H175" s="25">
        <f t="shared" si="6"/>
        <v>0</v>
      </c>
      <c r="I175" s="54"/>
      <c r="J175" s="54"/>
      <c r="K175" s="54"/>
    </row>
    <row r="176" spans="1:11" ht="15.75" x14ac:dyDescent="0.25">
      <c r="B176" s="54"/>
      <c r="C176" s="25">
        <f t="shared" si="1"/>
        <v>0</v>
      </c>
      <c r="D176" s="25">
        <f t="shared" si="2"/>
        <v>0</v>
      </c>
      <c r="E176" s="25">
        <f t="shared" si="3"/>
        <v>0</v>
      </c>
      <c r="F176" s="25">
        <f t="shared" si="4"/>
        <v>0</v>
      </c>
      <c r="G176" s="25">
        <f t="shared" si="5"/>
        <v>0</v>
      </c>
      <c r="H176" s="25">
        <f t="shared" si="6"/>
        <v>0</v>
      </c>
      <c r="I176" s="54"/>
      <c r="J176" s="54"/>
      <c r="K176" s="54"/>
    </row>
    <row r="177" spans="1:11" ht="15.75" x14ac:dyDescent="0.25">
      <c r="B177" s="54"/>
      <c r="C177" s="25">
        <f t="shared" si="1"/>
        <v>0</v>
      </c>
      <c r="D177" s="25">
        <f t="shared" si="2"/>
        <v>0</v>
      </c>
      <c r="E177" s="25">
        <f t="shared" si="3"/>
        <v>0</v>
      </c>
      <c r="F177" s="25">
        <f t="shared" si="4"/>
        <v>0</v>
      </c>
      <c r="G177" s="25">
        <f t="shared" si="5"/>
        <v>0</v>
      </c>
      <c r="H177" s="25">
        <f t="shared" si="6"/>
        <v>0</v>
      </c>
      <c r="I177" s="54"/>
      <c r="J177" s="54"/>
      <c r="K177" s="54"/>
    </row>
    <row r="178" spans="1:11" ht="15.75" x14ac:dyDescent="0.25">
      <c r="B178" s="54"/>
      <c r="C178" s="25">
        <f t="shared" si="1"/>
        <v>0</v>
      </c>
      <c r="D178" s="25">
        <f t="shared" si="2"/>
        <v>0</v>
      </c>
      <c r="E178" s="25">
        <f t="shared" si="3"/>
        <v>0</v>
      </c>
      <c r="F178" s="25">
        <f t="shared" si="4"/>
        <v>0</v>
      </c>
      <c r="G178" s="25">
        <f t="shared" si="5"/>
        <v>0</v>
      </c>
      <c r="H178" s="25">
        <f t="shared" si="6"/>
        <v>0</v>
      </c>
      <c r="I178" s="54"/>
      <c r="J178" s="54"/>
      <c r="K178" s="54"/>
    </row>
    <row r="179" spans="1:11" ht="15.75" x14ac:dyDescent="0.25">
      <c r="B179" s="54"/>
      <c r="C179" s="25">
        <f t="shared" si="1"/>
        <v>0</v>
      </c>
      <c r="D179" s="25">
        <f t="shared" si="2"/>
        <v>0</v>
      </c>
      <c r="E179" s="25">
        <f t="shared" si="3"/>
        <v>0</v>
      </c>
      <c r="F179" s="25">
        <f t="shared" si="4"/>
        <v>0</v>
      </c>
      <c r="G179" s="25">
        <f t="shared" si="5"/>
        <v>0</v>
      </c>
      <c r="H179" s="25">
        <f t="shared" si="6"/>
        <v>0</v>
      </c>
      <c r="I179" s="54"/>
      <c r="J179" s="54"/>
      <c r="K179" s="54"/>
    </row>
    <row r="180" spans="1:11" ht="15.75" x14ac:dyDescent="0.25">
      <c r="B180" s="54"/>
      <c r="C180" s="25">
        <f t="shared" si="1"/>
        <v>0</v>
      </c>
      <c r="D180" s="25">
        <f t="shared" si="2"/>
        <v>0</v>
      </c>
      <c r="E180" s="25">
        <f t="shared" si="3"/>
        <v>0</v>
      </c>
      <c r="F180" s="25">
        <f t="shared" si="4"/>
        <v>0</v>
      </c>
      <c r="G180" s="25">
        <f t="shared" si="5"/>
        <v>0</v>
      </c>
      <c r="H180" s="25">
        <f t="shared" si="6"/>
        <v>0</v>
      </c>
      <c r="I180" s="54"/>
      <c r="J180" s="54"/>
      <c r="K180" s="54"/>
    </row>
    <row r="181" spans="1:11" ht="15.75" x14ac:dyDescent="0.25">
      <c r="B181" s="54"/>
      <c r="C181" s="25">
        <f t="shared" si="1"/>
        <v>0</v>
      </c>
      <c r="D181" s="25">
        <f t="shared" si="2"/>
        <v>0</v>
      </c>
      <c r="E181" s="25">
        <f t="shared" si="3"/>
        <v>0</v>
      </c>
      <c r="F181" s="25">
        <f t="shared" si="4"/>
        <v>0</v>
      </c>
      <c r="G181" s="25">
        <f t="shared" si="5"/>
        <v>0</v>
      </c>
      <c r="H181" s="25">
        <f t="shared" si="6"/>
        <v>0</v>
      </c>
      <c r="I181" s="54"/>
      <c r="J181" s="54"/>
      <c r="K181" s="54"/>
    </row>
    <row r="182" spans="1:11" ht="15.75" x14ac:dyDescent="0.25">
      <c r="B182" s="68" t="s">
        <v>224</v>
      </c>
      <c r="C182" s="70">
        <f>SUM(C167:C181)</f>
        <v>0</v>
      </c>
      <c r="H182" s="22"/>
      <c r="I182" s="54"/>
      <c r="J182" s="54"/>
      <c r="K182" s="54"/>
    </row>
    <row r="183" spans="1:11" ht="15.75" x14ac:dyDescent="0.25">
      <c r="A183" s="53" t="s">
        <v>203</v>
      </c>
    </row>
    <row r="184" spans="1:11" ht="34.5" customHeight="1" x14ac:dyDescent="0.25">
      <c r="A184" s="180" t="s">
        <v>492</v>
      </c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</row>
    <row r="185" spans="1:11" ht="15.75" x14ac:dyDescent="0.25">
      <c r="A185" s="53"/>
    </row>
    <row r="186" spans="1:11" ht="18.75" x14ac:dyDescent="0.25">
      <c r="A186" s="177" t="s">
        <v>493</v>
      </c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</row>
    <row r="187" spans="1:11" ht="15.75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</row>
    <row r="188" spans="1:11" ht="89.25" x14ac:dyDescent="0.25">
      <c r="A188" s="54"/>
      <c r="C188" s="79" t="s">
        <v>238</v>
      </c>
      <c r="D188" s="114" t="s">
        <v>128</v>
      </c>
      <c r="E188" s="114" t="s">
        <v>22</v>
      </c>
      <c r="F188" s="112" t="s">
        <v>23</v>
      </c>
      <c r="G188" s="72" t="s">
        <v>239</v>
      </c>
      <c r="H188" s="72" t="s">
        <v>240</v>
      </c>
      <c r="I188" s="72" t="s">
        <v>241</v>
      </c>
      <c r="J188" s="54"/>
      <c r="K188" s="54"/>
    </row>
    <row r="189" spans="1:11" ht="15.75" x14ac:dyDescent="0.25">
      <c r="A189" s="54"/>
      <c r="C189" s="93"/>
      <c r="D189" s="122"/>
      <c r="E189" s="122"/>
      <c r="F189" s="122"/>
      <c r="G189" s="122"/>
      <c r="H189" s="123">
        <f>D189*E189*F189</f>
        <v>0</v>
      </c>
      <c r="I189" s="136">
        <f>D189*E189*F189*G189</f>
        <v>0</v>
      </c>
      <c r="J189" s="54"/>
      <c r="K189" s="54"/>
    </row>
    <row r="190" spans="1:11" ht="15.75" x14ac:dyDescent="0.25">
      <c r="A190" s="54"/>
      <c r="C190" s="93"/>
      <c r="D190" s="122"/>
      <c r="E190" s="122"/>
      <c r="F190" s="122"/>
      <c r="G190" s="122"/>
      <c r="H190" s="123">
        <f t="shared" ref="H190:H203" si="7">D190*E190*F190</f>
        <v>0</v>
      </c>
      <c r="I190" s="136">
        <f t="shared" ref="I190:I203" si="8">D190*E190*F190*G190</f>
        <v>0</v>
      </c>
      <c r="J190" s="54"/>
      <c r="K190" s="54"/>
    </row>
    <row r="191" spans="1:11" ht="15.75" x14ac:dyDescent="0.25">
      <c r="A191" s="54"/>
      <c r="C191" s="93"/>
      <c r="D191" s="122"/>
      <c r="E191" s="122"/>
      <c r="F191" s="122"/>
      <c r="G191" s="122"/>
      <c r="H191" s="123">
        <f t="shared" si="7"/>
        <v>0</v>
      </c>
      <c r="I191" s="136">
        <f t="shared" si="8"/>
        <v>0</v>
      </c>
      <c r="J191" s="54"/>
      <c r="K191" s="54"/>
    </row>
    <row r="192" spans="1:11" ht="15.75" x14ac:dyDescent="0.25">
      <c r="A192" s="54"/>
      <c r="C192" s="119"/>
      <c r="D192" s="122"/>
      <c r="E192" s="122"/>
      <c r="F192" s="122"/>
      <c r="G192" s="122"/>
      <c r="H192" s="123">
        <f t="shared" si="7"/>
        <v>0</v>
      </c>
      <c r="I192" s="136">
        <f t="shared" si="8"/>
        <v>0</v>
      </c>
      <c r="J192" s="54"/>
      <c r="K192" s="54"/>
    </row>
    <row r="193" spans="1:11" ht="15.75" x14ac:dyDescent="0.25">
      <c r="A193" s="54"/>
      <c r="C193" s="119"/>
      <c r="D193" s="122"/>
      <c r="E193" s="122"/>
      <c r="F193" s="122"/>
      <c r="G193" s="122"/>
      <c r="H193" s="123">
        <f t="shared" si="7"/>
        <v>0</v>
      </c>
      <c r="I193" s="136">
        <f t="shared" si="8"/>
        <v>0</v>
      </c>
      <c r="J193" s="54"/>
      <c r="K193" s="54"/>
    </row>
    <row r="194" spans="1:11" ht="15.75" x14ac:dyDescent="0.25">
      <c r="A194" s="54"/>
      <c r="C194" s="119"/>
      <c r="D194" s="122"/>
      <c r="E194" s="122"/>
      <c r="F194" s="122"/>
      <c r="G194" s="122"/>
      <c r="H194" s="123">
        <f t="shared" si="7"/>
        <v>0</v>
      </c>
      <c r="I194" s="136">
        <f t="shared" si="8"/>
        <v>0</v>
      </c>
      <c r="J194" s="54"/>
      <c r="K194" s="54"/>
    </row>
    <row r="195" spans="1:11" ht="15.75" x14ac:dyDescent="0.25">
      <c r="A195" s="54"/>
      <c r="C195" s="119"/>
      <c r="D195" s="122"/>
      <c r="E195" s="122"/>
      <c r="F195" s="122"/>
      <c r="G195" s="122"/>
      <c r="H195" s="123">
        <f t="shared" si="7"/>
        <v>0</v>
      </c>
      <c r="I195" s="136">
        <f t="shared" si="8"/>
        <v>0</v>
      </c>
      <c r="J195" s="54"/>
      <c r="K195" s="54"/>
    </row>
    <row r="196" spans="1:11" ht="15.75" x14ac:dyDescent="0.25">
      <c r="A196" s="54"/>
      <c r="C196" s="119"/>
      <c r="D196" s="122"/>
      <c r="E196" s="122"/>
      <c r="F196" s="122"/>
      <c r="G196" s="122"/>
      <c r="H196" s="123">
        <f t="shared" si="7"/>
        <v>0</v>
      </c>
      <c r="I196" s="136">
        <f t="shared" si="8"/>
        <v>0</v>
      </c>
      <c r="J196" s="54"/>
      <c r="K196" s="54"/>
    </row>
    <row r="197" spans="1:11" ht="15.75" x14ac:dyDescent="0.25">
      <c r="A197" s="54"/>
      <c r="C197" s="119"/>
      <c r="D197" s="122"/>
      <c r="E197" s="122"/>
      <c r="F197" s="122"/>
      <c r="G197" s="122"/>
      <c r="H197" s="123">
        <f t="shared" si="7"/>
        <v>0</v>
      </c>
      <c r="I197" s="136">
        <f t="shared" si="8"/>
        <v>0</v>
      </c>
      <c r="J197" s="54"/>
      <c r="K197" s="54"/>
    </row>
    <row r="198" spans="1:11" ht="15.75" x14ac:dyDescent="0.25">
      <c r="A198" s="54"/>
      <c r="C198" s="119"/>
      <c r="D198" s="122"/>
      <c r="E198" s="122"/>
      <c r="F198" s="122"/>
      <c r="G198" s="122"/>
      <c r="H198" s="123">
        <f t="shared" si="7"/>
        <v>0</v>
      </c>
      <c r="I198" s="136">
        <f t="shared" si="8"/>
        <v>0</v>
      </c>
      <c r="J198" s="54"/>
      <c r="K198" s="54"/>
    </row>
    <row r="199" spans="1:11" ht="15.75" x14ac:dyDescent="0.25">
      <c r="A199" s="54"/>
      <c r="C199" s="119"/>
      <c r="D199" s="122"/>
      <c r="E199" s="122"/>
      <c r="F199" s="122"/>
      <c r="G199" s="122"/>
      <c r="H199" s="123">
        <f t="shared" si="7"/>
        <v>0</v>
      </c>
      <c r="I199" s="136">
        <f t="shared" si="8"/>
        <v>0</v>
      </c>
      <c r="J199" s="54"/>
      <c r="K199" s="54"/>
    </row>
    <row r="200" spans="1:11" ht="15.75" x14ac:dyDescent="0.25">
      <c r="A200" s="54"/>
      <c r="C200" s="119"/>
      <c r="D200" s="122"/>
      <c r="E200" s="122"/>
      <c r="F200" s="122"/>
      <c r="G200" s="122"/>
      <c r="H200" s="123">
        <f t="shared" si="7"/>
        <v>0</v>
      </c>
      <c r="I200" s="136">
        <f t="shared" si="8"/>
        <v>0</v>
      </c>
      <c r="J200" s="54"/>
      <c r="K200" s="54"/>
    </row>
    <row r="201" spans="1:11" ht="15.75" x14ac:dyDescent="0.25">
      <c r="A201" s="54"/>
      <c r="C201" s="119"/>
      <c r="D201" s="122"/>
      <c r="E201" s="122"/>
      <c r="F201" s="122"/>
      <c r="G201" s="122"/>
      <c r="H201" s="123">
        <f t="shared" si="7"/>
        <v>0</v>
      </c>
      <c r="I201" s="136">
        <f t="shared" si="8"/>
        <v>0</v>
      </c>
      <c r="J201" s="54"/>
      <c r="K201" s="54"/>
    </row>
    <row r="202" spans="1:11" ht="15.75" x14ac:dyDescent="0.25">
      <c r="A202" s="54"/>
      <c r="C202" s="119"/>
      <c r="D202" s="122"/>
      <c r="E202" s="122"/>
      <c r="F202" s="122"/>
      <c r="G202" s="122"/>
      <c r="H202" s="123">
        <f t="shared" si="7"/>
        <v>0</v>
      </c>
      <c r="I202" s="136">
        <f t="shared" si="8"/>
        <v>0</v>
      </c>
      <c r="J202" s="54"/>
      <c r="K202" s="54"/>
    </row>
    <row r="203" spans="1:11" ht="15.75" x14ac:dyDescent="0.25">
      <c r="A203" s="54"/>
      <c r="C203" s="119"/>
      <c r="D203" s="122"/>
      <c r="E203" s="122"/>
      <c r="F203" s="122"/>
      <c r="G203" s="122"/>
      <c r="H203" s="123">
        <f t="shared" si="7"/>
        <v>0</v>
      </c>
      <c r="I203" s="136">
        <f t="shared" si="8"/>
        <v>0</v>
      </c>
      <c r="J203" s="54"/>
      <c r="K203" s="54"/>
    </row>
    <row r="204" spans="1:11" ht="15.75" x14ac:dyDescent="0.25">
      <c r="A204" s="54"/>
      <c r="C204" s="133"/>
      <c r="D204" s="133"/>
      <c r="E204" s="133"/>
      <c r="F204" s="68"/>
      <c r="G204" s="68"/>
      <c r="H204" s="104" t="s">
        <v>224</v>
      </c>
      <c r="I204" s="104">
        <f>SUM(I189:I203)</f>
        <v>0</v>
      </c>
      <c r="J204" s="54"/>
      <c r="K204" s="54"/>
    </row>
    <row r="205" spans="1:11" ht="15.75" x14ac:dyDescent="0.25">
      <c r="A205" s="53" t="s">
        <v>203</v>
      </c>
    </row>
    <row r="206" spans="1:11" ht="17.25" x14ac:dyDescent="0.25">
      <c r="A206" s="178" t="s">
        <v>494</v>
      </c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</row>
    <row r="207" spans="1:11" ht="15.75" x14ac:dyDescent="0.25">
      <c r="A207" s="178" t="s">
        <v>495</v>
      </c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</row>
    <row r="208" spans="1:11" ht="15.75" x14ac:dyDescent="0.25">
      <c r="A208" s="178" t="s">
        <v>496</v>
      </c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</row>
    <row r="209" spans="1:14" ht="31.5" x14ac:dyDescent="0.25">
      <c r="A209" s="52" t="s">
        <v>231</v>
      </c>
    </row>
    <row r="210" spans="1:14" ht="15.75" x14ac:dyDescent="0.25">
      <c r="A210" s="178" t="s">
        <v>497</v>
      </c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</row>
    <row r="211" spans="1:14" ht="15.75" x14ac:dyDescent="0.25">
      <c r="A211" s="178" t="s">
        <v>498</v>
      </c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</row>
    <row r="212" spans="1:14" ht="15.75" x14ac:dyDescent="0.25">
      <c r="A212" s="179" t="s">
        <v>242</v>
      </c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</row>
    <row r="213" spans="1:14" ht="15.75" x14ac:dyDescent="0.25">
      <c r="A213" s="179" t="s">
        <v>499</v>
      </c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</row>
    <row r="214" spans="1:14" ht="17.25" x14ac:dyDescent="0.25">
      <c r="A214" s="178" t="s">
        <v>500</v>
      </c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</row>
    <row r="215" spans="1:14" ht="17.25" x14ac:dyDescent="0.25">
      <c r="A215" s="178" t="s">
        <v>501</v>
      </c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</row>
    <row r="216" spans="1:14" ht="37.5" customHeight="1" x14ac:dyDescent="0.25">
      <c r="A216" s="180" t="s">
        <v>502</v>
      </c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</row>
    <row r="217" spans="1:14" ht="15.75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</row>
    <row r="218" spans="1:14" ht="84" x14ac:dyDescent="0.25">
      <c r="A218" s="96" t="s">
        <v>243</v>
      </c>
      <c r="B218" s="78" t="s">
        <v>106</v>
      </c>
      <c r="C218" s="78" t="s">
        <v>23</v>
      </c>
      <c r="D218" s="78" t="s">
        <v>22</v>
      </c>
      <c r="E218" s="78" t="s">
        <v>244</v>
      </c>
      <c r="F218" s="78" t="s">
        <v>244</v>
      </c>
      <c r="G218" s="78" t="s">
        <v>244</v>
      </c>
      <c r="H218" s="96" t="s">
        <v>245</v>
      </c>
      <c r="I218" s="78" t="s">
        <v>30</v>
      </c>
      <c r="J218" s="96" t="s">
        <v>246</v>
      </c>
      <c r="K218" s="14" t="s">
        <v>133</v>
      </c>
      <c r="L218" s="71"/>
      <c r="M218" s="55"/>
      <c r="N218" s="26"/>
    </row>
    <row r="219" spans="1:14" ht="15.75" x14ac:dyDescent="0.25">
      <c r="A219" s="135"/>
      <c r="B219" s="5">
        <v>2</v>
      </c>
      <c r="C219" s="5">
        <v>1</v>
      </c>
      <c r="D219" s="5">
        <v>12</v>
      </c>
      <c r="E219" s="5">
        <v>2</v>
      </c>
      <c r="F219" s="135">
        <v>0.5</v>
      </c>
      <c r="G219" s="5">
        <v>1E-3</v>
      </c>
      <c r="H219" s="124"/>
      <c r="I219" s="124"/>
      <c r="J219" s="29">
        <f>((E219*B219*D219+F219)*I219*C219*G219)</f>
        <v>0</v>
      </c>
      <c r="K219" s="29">
        <f>J219*H219</f>
        <v>0</v>
      </c>
      <c r="M219" s="55"/>
    </row>
    <row r="220" spans="1:14" ht="15.75" x14ac:dyDescent="0.25">
      <c r="A220" s="135"/>
      <c r="B220" s="5">
        <v>2</v>
      </c>
      <c r="C220" s="5">
        <v>1</v>
      </c>
      <c r="D220" s="5">
        <v>12</v>
      </c>
      <c r="E220" s="5">
        <v>2</v>
      </c>
      <c r="F220" s="135">
        <v>0.5</v>
      </c>
      <c r="G220" s="5">
        <v>1E-3</v>
      </c>
      <c r="H220" s="124"/>
      <c r="I220" s="124"/>
      <c r="J220" s="29">
        <f t="shared" ref="J220:J233" si="9">((E220*B220*D220+F220)*I220*C220*G220)</f>
        <v>0</v>
      </c>
      <c r="K220" s="29">
        <f t="shared" ref="K220:K233" si="10">J220*H220</f>
        <v>0</v>
      </c>
      <c r="M220" s="55"/>
    </row>
    <row r="221" spans="1:14" ht="15.75" x14ac:dyDescent="0.25">
      <c r="A221" s="135"/>
      <c r="B221" s="5">
        <v>2</v>
      </c>
      <c r="C221" s="5">
        <v>1</v>
      </c>
      <c r="D221" s="5">
        <v>12</v>
      </c>
      <c r="E221" s="5">
        <v>2</v>
      </c>
      <c r="F221" s="135">
        <v>0.5</v>
      </c>
      <c r="G221" s="5">
        <v>1E-3</v>
      </c>
      <c r="H221" s="124"/>
      <c r="I221" s="124"/>
      <c r="J221" s="29">
        <f t="shared" si="9"/>
        <v>0</v>
      </c>
      <c r="K221" s="29">
        <f t="shared" si="10"/>
        <v>0</v>
      </c>
      <c r="M221" s="55"/>
    </row>
    <row r="222" spans="1:14" ht="15.75" x14ac:dyDescent="0.25">
      <c r="A222" s="135"/>
      <c r="B222" s="5">
        <v>2</v>
      </c>
      <c r="C222" s="5">
        <v>1</v>
      </c>
      <c r="D222" s="5">
        <v>12</v>
      </c>
      <c r="E222" s="5">
        <v>2</v>
      </c>
      <c r="F222" s="135">
        <v>0.5</v>
      </c>
      <c r="G222" s="5">
        <v>1E-3</v>
      </c>
      <c r="H222" s="124"/>
      <c r="I222" s="124"/>
      <c r="J222" s="29">
        <f t="shared" si="9"/>
        <v>0</v>
      </c>
      <c r="K222" s="29">
        <f t="shared" si="10"/>
        <v>0</v>
      </c>
      <c r="M222" s="55"/>
    </row>
    <row r="223" spans="1:14" ht="15.75" x14ac:dyDescent="0.25">
      <c r="A223" s="135"/>
      <c r="B223" s="5">
        <v>2</v>
      </c>
      <c r="C223" s="5">
        <v>1</v>
      </c>
      <c r="D223" s="5">
        <v>12</v>
      </c>
      <c r="E223" s="5">
        <v>2</v>
      </c>
      <c r="F223" s="135">
        <v>0.5</v>
      </c>
      <c r="G223" s="5">
        <v>1E-3</v>
      </c>
      <c r="H223" s="124"/>
      <c r="I223" s="124"/>
      <c r="J223" s="29">
        <f t="shared" si="9"/>
        <v>0</v>
      </c>
      <c r="K223" s="29">
        <f t="shared" si="10"/>
        <v>0</v>
      </c>
      <c r="M223" s="55"/>
    </row>
    <row r="224" spans="1:14" ht="15.75" x14ac:dyDescent="0.25">
      <c r="A224" s="135"/>
      <c r="B224" s="5">
        <v>2</v>
      </c>
      <c r="C224" s="5">
        <v>1</v>
      </c>
      <c r="D224" s="5">
        <v>12</v>
      </c>
      <c r="E224" s="5">
        <v>2</v>
      </c>
      <c r="F224" s="135">
        <v>0.5</v>
      </c>
      <c r="G224" s="5">
        <v>1E-3</v>
      </c>
      <c r="H224" s="124"/>
      <c r="I224" s="124"/>
      <c r="J224" s="29">
        <f t="shared" si="9"/>
        <v>0</v>
      </c>
      <c r="K224" s="29">
        <f t="shared" si="10"/>
        <v>0</v>
      </c>
      <c r="M224" s="55"/>
    </row>
    <row r="225" spans="1:14" ht="15.75" x14ac:dyDescent="0.25">
      <c r="A225" s="141"/>
      <c r="B225" s="5">
        <v>2</v>
      </c>
      <c r="C225" s="5">
        <v>1</v>
      </c>
      <c r="D225" s="5">
        <v>12</v>
      </c>
      <c r="E225" s="5">
        <v>2</v>
      </c>
      <c r="F225" s="135">
        <v>0.5</v>
      </c>
      <c r="G225" s="5">
        <v>1E-3</v>
      </c>
      <c r="H225" s="124"/>
      <c r="I225" s="124"/>
      <c r="J225" s="29">
        <f t="shared" si="9"/>
        <v>0</v>
      </c>
      <c r="K225" s="29">
        <f t="shared" si="10"/>
        <v>0</v>
      </c>
      <c r="M225" s="55"/>
    </row>
    <row r="226" spans="1:14" ht="15.75" x14ac:dyDescent="0.25">
      <c r="A226" s="135"/>
      <c r="B226" s="5">
        <v>2</v>
      </c>
      <c r="C226" s="5">
        <v>1</v>
      </c>
      <c r="D226" s="5">
        <v>12</v>
      </c>
      <c r="E226" s="5">
        <v>2</v>
      </c>
      <c r="F226" s="135">
        <v>0.5</v>
      </c>
      <c r="G226" s="5">
        <v>1E-3</v>
      </c>
      <c r="H226" s="124"/>
      <c r="I226" s="124"/>
      <c r="J226" s="29">
        <f t="shared" si="9"/>
        <v>0</v>
      </c>
      <c r="K226" s="29">
        <f t="shared" si="10"/>
        <v>0</v>
      </c>
      <c r="M226" s="55"/>
    </row>
    <row r="227" spans="1:14" ht="15.75" x14ac:dyDescent="0.25">
      <c r="A227" s="141"/>
      <c r="B227" s="5">
        <v>2</v>
      </c>
      <c r="C227" s="5">
        <v>1</v>
      </c>
      <c r="D227" s="5">
        <v>12</v>
      </c>
      <c r="E227" s="5">
        <v>2</v>
      </c>
      <c r="F227" s="135">
        <v>0.5</v>
      </c>
      <c r="G227" s="5">
        <v>1E-3</v>
      </c>
      <c r="H227" s="124"/>
      <c r="I227" s="124"/>
      <c r="J227" s="29">
        <f t="shared" si="9"/>
        <v>0</v>
      </c>
      <c r="K227" s="29">
        <f t="shared" si="10"/>
        <v>0</v>
      </c>
      <c r="M227" s="55"/>
    </row>
    <row r="228" spans="1:14" ht="15.75" x14ac:dyDescent="0.25">
      <c r="A228" s="141"/>
      <c r="B228" s="5">
        <v>2</v>
      </c>
      <c r="C228" s="5">
        <v>1</v>
      </c>
      <c r="D228" s="5">
        <v>12</v>
      </c>
      <c r="E228" s="5">
        <v>2</v>
      </c>
      <c r="F228" s="135">
        <v>0.5</v>
      </c>
      <c r="G228" s="5">
        <v>1E-3</v>
      </c>
      <c r="H228" s="124"/>
      <c r="I228" s="124"/>
      <c r="J228" s="29">
        <f t="shared" si="9"/>
        <v>0</v>
      </c>
      <c r="K228" s="29">
        <f t="shared" si="10"/>
        <v>0</v>
      </c>
      <c r="M228" s="55"/>
    </row>
    <row r="229" spans="1:14" ht="15.75" x14ac:dyDescent="0.25">
      <c r="A229" s="141"/>
      <c r="B229" s="5">
        <v>2</v>
      </c>
      <c r="C229" s="5">
        <v>1</v>
      </c>
      <c r="D229" s="5">
        <v>12</v>
      </c>
      <c r="E229" s="5">
        <v>2</v>
      </c>
      <c r="F229" s="135">
        <v>0.5</v>
      </c>
      <c r="G229" s="5">
        <v>1E-3</v>
      </c>
      <c r="H229" s="124"/>
      <c r="I229" s="124"/>
      <c r="J229" s="29">
        <f t="shared" si="9"/>
        <v>0</v>
      </c>
      <c r="K229" s="29">
        <f t="shared" si="10"/>
        <v>0</v>
      </c>
      <c r="M229" s="55"/>
    </row>
    <row r="230" spans="1:14" ht="15.75" x14ac:dyDescent="0.25">
      <c r="A230" s="141"/>
      <c r="B230" s="5">
        <v>2</v>
      </c>
      <c r="C230" s="5">
        <v>1</v>
      </c>
      <c r="D230" s="5">
        <v>12</v>
      </c>
      <c r="E230" s="5">
        <v>2</v>
      </c>
      <c r="F230" s="135">
        <v>0.5</v>
      </c>
      <c r="G230" s="5">
        <v>1E-3</v>
      </c>
      <c r="H230" s="124"/>
      <c r="I230" s="124"/>
      <c r="J230" s="29">
        <f t="shared" si="9"/>
        <v>0</v>
      </c>
      <c r="K230" s="29">
        <f t="shared" si="10"/>
        <v>0</v>
      </c>
      <c r="M230" s="55"/>
    </row>
    <row r="231" spans="1:14" ht="15.75" x14ac:dyDescent="0.25">
      <c r="A231" s="141"/>
      <c r="B231" s="5">
        <v>2</v>
      </c>
      <c r="C231" s="5">
        <v>1</v>
      </c>
      <c r="D231" s="5">
        <v>12</v>
      </c>
      <c r="E231" s="5">
        <v>2</v>
      </c>
      <c r="F231" s="135">
        <v>0.5</v>
      </c>
      <c r="G231" s="5">
        <v>1E-3</v>
      </c>
      <c r="H231" s="124"/>
      <c r="I231" s="124"/>
      <c r="J231" s="29">
        <f t="shared" si="9"/>
        <v>0</v>
      </c>
      <c r="K231" s="29">
        <f t="shared" si="10"/>
        <v>0</v>
      </c>
      <c r="M231" s="55"/>
    </row>
    <row r="232" spans="1:14" ht="15.75" x14ac:dyDescent="0.25">
      <c r="A232" s="141"/>
      <c r="B232" s="5">
        <v>2</v>
      </c>
      <c r="C232" s="5">
        <v>1</v>
      </c>
      <c r="D232" s="5">
        <v>12</v>
      </c>
      <c r="E232" s="5">
        <v>2</v>
      </c>
      <c r="F232" s="135">
        <v>0.5</v>
      </c>
      <c r="G232" s="5">
        <v>1E-3</v>
      </c>
      <c r="H232" s="124"/>
      <c r="I232" s="124"/>
      <c r="J232" s="29">
        <f t="shared" si="9"/>
        <v>0</v>
      </c>
      <c r="K232" s="29">
        <f t="shared" si="10"/>
        <v>0</v>
      </c>
      <c r="M232" s="55"/>
    </row>
    <row r="233" spans="1:14" ht="15.75" x14ac:dyDescent="0.25">
      <c r="A233" s="135"/>
      <c r="B233" s="5">
        <v>2</v>
      </c>
      <c r="C233" s="5">
        <v>1</v>
      </c>
      <c r="D233" s="5">
        <v>12</v>
      </c>
      <c r="E233" s="5">
        <v>2</v>
      </c>
      <c r="F233" s="135">
        <v>0.5</v>
      </c>
      <c r="G233" s="5">
        <v>1E-3</v>
      </c>
      <c r="H233" s="124"/>
      <c r="I233" s="124"/>
      <c r="J233" s="29">
        <f t="shared" si="9"/>
        <v>0</v>
      </c>
      <c r="K233" s="29">
        <f t="shared" si="10"/>
        <v>0</v>
      </c>
      <c r="M233" s="55"/>
      <c r="N233" s="19"/>
    </row>
    <row r="234" spans="1:14" ht="15.75" x14ac:dyDescent="0.25">
      <c r="A234" s="55"/>
      <c r="B234" s="55"/>
      <c r="C234" s="55"/>
      <c r="D234" s="55"/>
      <c r="E234" s="55"/>
      <c r="F234" s="55"/>
      <c r="G234" s="55"/>
      <c r="H234" s="55"/>
      <c r="I234" s="65" t="s">
        <v>224</v>
      </c>
      <c r="J234" s="73">
        <f>SUM(J219:J233)</f>
        <v>0</v>
      </c>
      <c r="K234" s="73">
        <f>SUM(K219:K233)</f>
        <v>0</v>
      </c>
      <c r="M234" s="55"/>
      <c r="N234" s="55"/>
    </row>
    <row r="235" spans="1:14" ht="15.75" x14ac:dyDescent="0.2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</row>
    <row r="236" spans="1:14" ht="48.75" customHeight="1" x14ac:dyDescent="0.25">
      <c r="A236" s="180" t="s">
        <v>503</v>
      </c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</row>
    <row r="237" spans="1:14" ht="76.5" x14ac:dyDescent="0.25">
      <c r="A237" s="26"/>
      <c r="B237" s="77" t="s">
        <v>221</v>
      </c>
      <c r="C237" s="77" t="s">
        <v>222</v>
      </c>
      <c r="D237" s="78" t="s">
        <v>225</v>
      </c>
      <c r="E237" s="15" t="s">
        <v>31</v>
      </c>
      <c r="F237" s="15" t="s">
        <v>32</v>
      </c>
      <c r="G237" s="15" t="s">
        <v>33</v>
      </c>
      <c r="H237" s="79" t="s">
        <v>247</v>
      </c>
      <c r="I237" s="68" t="s">
        <v>126</v>
      </c>
      <c r="J237" s="55"/>
      <c r="K237" s="55"/>
    </row>
    <row r="238" spans="1:14" ht="15.75" x14ac:dyDescent="0.25">
      <c r="A238" s="27"/>
      <c r="B238" s="2"/>
      <c r="C238" s="8"/>
      <c r="D238" s="2">
        <v>2827</v>
      </c>
      <c r="E238" s="93"/>
      <c r="F238" s="2">
        <v>1</v>
      </c>
      <c r="G238" s="2">
        <v>1.5</v>
      </c>
      <c r="H238" s="93"/>
      <c r="I238" s="20">
        <f>D238*E238^2*F238*G238*H238</f>
        <v>0</v>
      </c>
      <c r="J238" s="55"/>
      <c r="K238" s="55"/>
    </row>
    <row r="239" spans="1:14" ht="15.75" x14ac:dyDescent="0.25">
      <c r="A239" s="19"/>
      <c r="B239" s="2"/>
      <c r="C239" s="2"/>
      <c r="D239" s="2">
        <v>2827</v>
      </c>
      <c r="E239" s="93"/>
      <c r="F239" s="2">
        <v>1</v>
      </c>
      <c r="G239" s="2">
        <v>1.5</v>
      </c>
      <c r="H239" s="93"/>
      <c r="I239" s="20">
        <f t="shared" ref="I239:I252" si="11">D239*E239^2*F239*G239*H239</f>
        <v>0</v>
      </c>
      <c r="J239" s="55"/>
      <c r="K239" s="55"/>
    </row>
    <row r="240" spans="1:14" ht="15.75" x14ac:dyDescent="0.25">
      <c r="A240" s="19"/>
      <c r="B240" s="2"/>
      <c r="C240" s="2"/>
      <c r="D240" s="2">
        <v>2827</v>
      </c>
      <c r="E240" s="93"/>
      <c r="F240" s="2">
        <v>1</v>
      </c>
      <c r="G240" s="2">
        <v>1.5</v>
      </c>
      <c r="H240" s="93"/>
      <c r="I240" s="20">
        <f t="shared" si="11"/>
        <v>0</v>
      </c>
      <c r="J240" s="55"/>
      <c r="K240" s="55"/>
    </row>
    <row r="241" spans="1:11" ht="15.75" x14ac:dyDescent="0.25">
      <c r="A241" s="19"/>
      <c r="B241" s="2"/>
      <c r="C241" s="2"/>
      <c r="D241" s="2">
        <v>2827</v>
      </c>
      <c r="E241" s="93"/>
      <c r="F241" s="2">
        <v>1</v>
      </c>
      <c r="G241" s="2">
        <v>1.5</v>
      </c>
      <c r="H241" s="93"/>
      <c r="I241" s="20">
        <f t="shared" si="11"/>
        <v>0</v>
      </c>
      <c r="J241" s="55"/>
      <c r="K241" s="55"/>
    </row>
    <row r="242" spans="1:11" ht="15.75" x14ac:dyDescent="0.25">
      <c r="A242" s="19"/>
      <c r="B242" s="20"/>
      <c r="C242" s="2"/>
      <c r="D242" s="2">
        <v>2827</v>
      </c>
      <c r="E242" s="142"/>
      <c r="F242" s="2">
        <v>1</v>
      </c>
      <c r="G242" s="2">
        <v>1.5</v>
      </c>
      <c r="H242" s="93"/>
      <c r="I242" s="20">
        <f t="shared" si="11"/>
        <v>0</v>
      </c>
      <c r="J242" s="55"/>
      <c r="K242" s="55"/>
    </row>
    <row r="243" spans="1:11" ht="15.75" x14ac:dyDescent="0.25">
      <c r="A243" s="19"/>
      <c r="B243" s="20"/>
      <c r="C243" s="2"/>
      <c r="D243" s="2">
        <v>2827</v>
      </c>
      <c r="E243" s="142"/>
      <c r="F243" s="2">
        <v>1</v>
      </c>
      <c r="G243" s="2">
        <v>1.5</v>
      </c>
      <c r="H243" s="93"/>
      <c r="I243" s="20">
        <f t="shared" si="11"/>
        <v>0</v>
      </c>
      <c r="J243" s="55"/>
      <c r="K243" s="55"/>
    </row>
    <row r="244" spans="1:11" ht="15.75" x14ac:dyDescent="0.25">
      <c r="A244" s="19"/>
      <c r="B244" s="20"/>
      <c r="C244" s="2"/>
      <c r="D244" s="2">
        <v>2827</v>
      </c>
      <c r="E244" s="142"/>
      <c r="F244" s="2">
        <v>1</v>
      </c>
      <c r="G244" s="2">
        <v>1.5</v>
      </c>
      <c r="H244" s="93"/>
      <c r="I244" s="20">
        <f t="shared" si="11"/>
        <v>0</v>
      </c>
      <c r="J244" s="55"/>
      <c r="K244" s="55"/>
    </row>
    <row r="245" spans="1:11" ht="15.75" x14ac:dyDescent="0.25">
      <c r="A245" s="19"/>
      <c r="B245" s="20"/>
      <c r="C245" s="2"/>
      <c r="D245" s="2">
        <v>2827</v>
      </c>
      <c r="E245" s="142"/>
      <c r="F245" s="2">
        <v>1</v>
      </c>
      <c r="G245" s="2">
        <v>1.5</v>
      </c>
      <c r="H245" s="93"/>
      <c r="I245" s="20">
        <f t="shared" si="11"/>
        <v>0</v>
      </c>
      <c r="J245" s="55"/>
      <c r="K245" s="55"/>
    </row>
    <row r="246" spans="1:11" ht="15.75" x14ac:dyDescent="0.25">
      <c r="A246" s="19"/>
      <c r="B246" s="20"/>
      <c r="C246" s="2"/>
      <c r="D246" s="2">
        <v>2827</v>
      </c>
      <c r="E246" s="142"/>
      <c r="F246" s="2">
        <v>1</v>
      </c>
      <c r="G246" s="2">
        <v>1.5</v>
      </c>
      <c r="H246" s="93"/>
      <c r="I246" s="20">
        <f t="shared" si="11"/>
        <v>0</v>
      </c>
      <c r="J246" s="55"/>
      <c r="K246" s="55"/>
    </row>
    <row r="247" spans="1:11" ht="15.75" x14ac:dyDescent="0.25">
      <c r="A247" s="19"/>
      <c r="B247" s="20"/>
      <c r="C247" s="2"/>
      <c r="D247" s="2">
        <v>2827</v>
      </c>
      <c r="E247" s="142"/>
      <c r="F247" s="2">
        <v>1</v>
      </c>
      <c r="G247" s="2">
        <v>1.5</v>
      </c>
      <c r="H247" s="93"/>
      <c r="I247" s="20">
        <f t="shared" si="11"/>
        <v>0</v>
      </c>
      <c r="J247" s="55"/>
      <c r="K247" s="55"/>
    </row>
    <row r="248" spans="1:11" ht="15.75" x14ac:dyDescent="0.25">
      <c r="A248" s="19"/>
      <c r="B248" s="20"/>
      <c r="C248" s="2"/>
      <c r="D248" s="2">
        <v>2827</v>
      </c>
      <c r="E248" s="142"/>
      <c r="F248" s="2">
        <v>1</v>
      </c>
      <c r="G248" s="2">
        <v>1.5</v>
      </c>
      <c r="H248" s="93"/>
      <c r="I248" s="20">
        <f t="shared" si="11"/>
        <v>0</v>
      </c>
      <c r="J248" s="55"/>
      <c r="K248" s="55"/>
    </row>
    <row r="249" spans="1:11" ht="15.75" x14ac:dyDescent="0.25">
      <c r="A249" s="19"/>
      <c r="B249" s="20"/>
      <c r="C249" s="2"/>
      <c r="D249" s="2">
        <v>2827</v>
      </c>
      <c r="E249" s="142"/>
      <c r="F249" s="2">
        <v>1</v>
      </c>
      <c r="G249" s="2">
        <v>1.5</v>
      </c>
      <c r="H249" s="93"/>
      <c r="I249" s="20">
        <f t="shared" si="11"/>
        <v>0</v>
      </c>
      <c r="J249" s="55"/>
      <c r="K249" s="55"/>
    </row>
    <row r="250" spans="1:11" ht="15.75" x14ac:dyDescent="0.25">
      <c r="A250" s="19"/>
      <c r="B250" s="20"/>
      <c r="C250" s="2"/>
      <c r="D250" s="2">
        <v>2827</v>
      </c>
      <c r="E250" s="142"/>
      <c r="F250" s="2">
        <v>1</v>
      </c>
      <c r="G250" s="2">
        <v>1.5</v>
      </c>
      <c r="H250" s="93"/>
      <c r="I250" s="20">
        <f t="shared" si="11"/>
        <v>0</v>
      </c>
      <c r="J250" s="55"/>
      <c r="K250" s="55"/>
    </row>
    <row r="251" spans="1:11" ht="15.75" x14ac:dyDescent="0.25">
      <c r="A251" s="19"/>
      <c r="B251" s="20"/>
      <c r="C251" s="2"/>
      <c r="D251" s="2">
        <v>2827</v>
      </c>
      <c r="E251" s="142"/>
      <c r="F251" s="2">
        <v>1</v>
      </c>
      <c r="G251" s="2">
        <v>1.5</v>
      </c>
      <c r="H251" s="93"/>
      <c r="I251" s="20">
        <f t="shared" si="11"/>
        <v>0</v>
      </c>
      <c r="J251" s="55"/>
      <c r="K251" s="55"/>
    </row>
    <row r="252" spans="1:11" ht="15.75" x14ac:dyDescent="0.25">
      <c r="A252" s="19"/>
      <c r="B252" s="20"/>
      <c r="C252" s="2"/>
      <c r="D252" s="2">
        <v>2827</v>
      </c>
      <c r="E252" s="142"/>
      <c r="F252" s="2">
        <v>1</v>
      </c>
      <c r="G252" s="2">
        <v>1.5</v>
      </c>
      <c r="H252" s="93"/>
      <c r="I252" s="20">
        <f t="shared" si="11"/>
        <v>0</v>
      </c>
      <c r="J252" s="55"/>
      <c r="K252" s="55"/>
    </row>
    <row r="253" spans="1:11" ht="15.75" x14ac:dyDescent="0.25">
      <c r="A253" s="55"/>
      <c r="B253" s="55"/>
      <c r="C253" s="55"/>
      <c r="D253" s="55"/>
      <c r="E253" s="55"/>
      <c r="F253" s="55"/>
      <c r="G253" s="55"/>
      <c r="H253" s="65" t="s">
        <v>224</v>
      </c>
      <c r="I253" s="107">
        <f>SUM(I238:I252)</f>
        <v>0</v>
      </c>
      <c r="J253" s="55"/>
      <c r="K253" s="55"/>
    </row>
    <row r="254" spans="1:11" ht="15.75" x14ac:dyDescent="0.25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1:11" ht="15.75" x14ac:dyDescent="0.25">
      <c r="A255" s="177" t="s">
        <v>504</v>
      </c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</row>
    <row r="256" spans="1:11" ht="15.75" x14ac:dyDescent="0.25">
      <c r="A256" s="53"/>
    </row>
    <row r="257" spans="1:11" ht="18.75" x14ac:dyDescent="0.25">
      <c r="A257" s="177" t="s">
        <v>248</v>
      </c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</row>
    <row r="258" spans="1:11" ht="15.75" x14ac:dyDescent="0.25">
      <c r="A258" s="53"/>
    </row>
    <row r="259" spans="1:11" ht="18.75" x14ac:dyDescent="0.35">
      <c r="A259" s="53"/>
      <c r="B259" s="7" t="s">
        <v>34</v>
      </c>
      <c r="C259" s="2" t="s">
        <v>35</v>
      </c>
      <c r="D259" s="4" t="s">
        <v>36</v>
      </c>
      <c r="E259" s="4" t="s">
        <v>37</v>
      </c>
      <c r="F259" s="4" t="s">
        <v>38</v>
      </c>
      <c r="G259" s="4" t="s">
        <v>39</v>
      </c>
      <c r="H259" s="4" t="s">
        <v>40</v>
      </c>
      <c r="I259" s="4" t="s">
        <v>41</v>
      </c>
    </row>
    <row r="260" spans="1:11" ht="15.75" x14ac:dyDescent="0.25">
      <c r="A260" s="53"/>
      <c r="B260" s="70">
        <f>C260+D260+E260+F260+G260+H260+I260</f>
        <v>0</v>
      </c>
      <c r="C260" s="25">
        <f>I284</f>
        <v>0</v>
      </c>
      <c r="D260" s="25">
        <f>K321</f>
        <v>0</v>
      </c>
      <c r="E260" s="115">
        <f>F336</f>
        <v>0</v>
      </c>
      <c r="F260" s="25">
        <f>K366</f>
        <v>0</v>
      </c>
      <c r="G260" s="25">
        <f>H383</f>
        <v>0</v>
      </c>
      <c r="H260" s="25">
        <f>G394</f>
        <v>0</v>
      </c>
      <c r="I260" s="25">
        <f>F423</f>
        <v>0</v>
      </c>
    </row>
    <row r="261" spans="1:11" ht="15.75" x14ac:dyDescent="0.25">
      <c r="A261" s="53" t="s">
        <v>203</v>
      </c>
    </row>
    <row r="262" spans="1:11" ht="38.25" customHeight="1" x14ac:dyDescent="0.25">
      <c r="A262" s="182" t="s">
        <v>505</v>
      </c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</row>
    <row r="263" spans="1:11" ht="33" customHeight="1" x14ac:dyDescent="0.25">
      <c r="A263" s="182" t="s">
        <v>506</v>
      </c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</row>
    <row r="264" spans="1:11" ht="40.5" customHeight="1" x14ac:dyDescent="0.25">
      <c r="A264" s="182" t="s">
        <v>507</v>
      </c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</row>
    <row r="265" spans="1:11" ht="36" customHeight="1" x14ac:dyDescent="0.25">
      <c r="A265" s="182" t="s">
        <v>508</v>
      </c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</row>
    <row r="266" spans="1:11" ht="48" customHeight="1" x14ac:dyDescent="0.25">
      <c r="A266" s="182" t="s">
        <v>509</v>
      </c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</row>
    <row r="267" spans="1:11" ht="37.5" customHeight="1" x14ac:dyDescent="0.25">
      <c r="A267" s="184" t="s">
        <v>510</v>
      </c>
      <c r="B267" s="184"/>
      <c r="C267" s="184"/>
      <c r="D267" s="184"/>
      <c r="E267" s="184"/>
      <c r="F267" s="184"/>
      <c r="G267" s="184"/>
      <c r="H267" s="184"/>
      <c r="I267" s="184"/>
      <c r="J267" s="184"/>
      <c r="K267" s="184"/>
    </row>
    <row r="268" spans="1:11" ht="36" customHeight="1" x14ac:dyDescent="0.25">
      <c r="A268" s="182" t="s">
        <v>511</v>
      </c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</row>
    <row r="269" spans="1:11" ht="31.5" customHeight="1" x14ac:dyDescent="0.25">
      <c r="A269" s="184" t="s">
        <v>512</v>
      </c>
      <c r="B269" s="184"/>
      <c r="C269" s="184"/>
      <c r="D269" s="184"/>
      <c r="E269" s="184"/>
      <c r="F269" s="184"/>
      <c r="G269" s="184"/>
      <c r="H269" s="184"/>
      <c r="I269" s="184"/>
      <c r="J269" s="184"/>
      <c r="K269" s="184"/>
    </row>
    <row r="270" spans="1:11" ht="15.75" x14ac:dyDescent="0.25">
      <c r="A270" s="53"/>
    </row>
    <row r="271" spans="1:11" ht="20.25" customHeight="1" x14ac:dyDescent="0.25">
      <c r="A271" s="180" t="s">
        <v>250</v>
      </c>
      <c r="B271" s="180"/>
      <c r="C271" s="180"/>
      <c r="D271" s="180"/>
      <c r="E271" s="180"/>
      <c r="F271" s="180"/>
      <c r="G271" s="180"/>
      <c r="H271" s="180"/>
      <c r="I271" s="180"/>
      <c r="J271" s="180"/>
      <c r="K271" s="180"/>
    </row>
    <row r="272" spans="1:11" ht="20.25" customHeight="1" x14ac:dyDescent="0.25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</row>
    <row r="273" spans="1:12" ht="24" x14ac:dyDescent="0.25">
      <c r="A273" s="55"/>
      <c r="B273" s="77" t="s">
        <v>251</v>
      </c>
      <c r="C273" s="114" t="s">
        <v>244</v>
      </c>
      <c r="D273" s="15" t="s">
        <v>42</v>
      </c>
      <c r="E273" s="15" t="s">
        <v>43</v>
      </c>
      <c r="F273" s="15" t="s">
        <v>23</v>
      </c>
      <c r="G273" s="15" t="s">
        <v>22</v>
      </c>
      <c r="H273" s="114" t="s">
        <v>252</v>
      </c>
      <c r="I273" s="14" t="s">
        <v>129</v>
      </c>
      <c r="J273" s="55"/>
      <c r="K273" s="55"/>
    </row>
    <row r="274" spans="1:12" ht="15.75" x14ac:dyDescent="0.25">
      <c r="A274" s="55"/>
      <c r="B274" s="134"/>
      <c r="C274" s="137">
        <v>3.6</v>
      </c>
      <c r="D274" s="147"/>
      <c r="E274" s="137">
        <v>12</v>
      </c>
      <c r="F274" s="147"/>
      <c r="G274" s="137">
        <v>0.1</v>
      </c>
      <c r="H274" s="137">
        <v>365</v>
      </c>
      <c r="I274" s="144">
        <f>C274*D274*E274*F274*G274*H274</f>
        <v>0</v>
      </c>
      <c r="J274" s="55"/>
      <c r="K274" s="55"/>
    </row>
    <row r="275" spans="1:12" ht="15.75" x14ac:dyDescent="0.25">
      <c r="A275" s="55"/>
      <c r="B275" s="134"/>
      <c r="C275" s="137">
        <v>3.6</v>
      </c>
      <c r="D275" s="147"/>
      <c r="E275" s="137">
        <v>12</v>
      </c>
      <c r="F275" s="147"/>
      <c r="G275" s="137">
        <v>0.1</v>
      </c>
      <c r="H275" s="137">
        <v>365</v>
      </c>
      <c r="I275" s="144">
        <f t="shared" ref="I275:I283" si="12">C275*D275*E275*F275*G275*H275</f>
        <v>0</v>
      </c>
      <c r="J275" s="55"/>
      <c r="K275" s="55"/>
    </row>
    <row r="276" spans="1:12" ht="15.75" x14ac:dyDescent="0.25">
      <c r="A276" s="55"/>
      <c r="B276" s="134"/>
      <c r="C276" s="137">
        <v>3.6</v>
      </c>
      <c r="D276" s="147"/>
      <c r="E276" s="137">
        <v>12</v>
      </c>
      <c r="F276" s="147"/>
      <c r="G276" s="137">
        <v>0.1</v>
      </c>
      <c r="H276" s="137">
        <v>365</v>
      </c>
      <c r="I276" s="144">
        <f t="shared" si="12"/>
        <v>0</v>
      </c>
      <c r="J276" s="55"/>
      <c r="K276" s="55"/>
    </row>
    <row r="277" spans="1:12" ht="15.75" x14ac:dyDescent="0.25">
      <c r="A277" s="55"/>
      <c r="B277" s="134"/>
      <c r="C277" s="137">
        <v>3.6</v>
      </c>
      <c r="D277" s="147"/>
      <c r="E277" s="137">
        <v>12</v>
      </c>
      <c r="F277" s="147"/>
      <c r="G277" s="137">
        <v>0.1</v>
      </c>
      <c r="H277" s="137">
        <v>365</v>
      </c>
      <c r="I277" s="144">
        <f t="shared" si="12"/>
        <v>0</v>
      </c>
      <c r="J277" s="55"/>
      <c r="K277" s="55"/>
    </row>
    <row r="278" spans="1:12" ht="15.75" x14ac:dyDescent="0.25">
      <c r="A278" s="55"/>
      <c r="B278" s="134"/>
      <c r="C278" s="137">
        <v>3.6</v>
      </c>
      <c r="D278" s="147"/>
      <c r="E278" s="137">
        <v>12</v>
      </c>
      <c r="F278" s="147"/>
      <c r="G278" s="137">
        <v>0.1</v>
      </c>
      <c r="H278" s="137">
        <v>365</v>
      </c>
      <c r="I278" s="144">
        <f t="shared" si="12"/>
        <v>0</v>
      </c>
      <c r="J278" s="55"/>
      <c r="K278" s="55"/>
    </row>
    <row r="279" spans="1:12" ht="15.75" x14ac:dyDescent="0.25">
      <c r="A279" s="55"/>
      <c r="B279" s="134"/>
      <c r="C279" s="137">
        <v>3.6</v>
      </c>
      <c r="D279" s="147"/>
      <c r="E279" s="137">
        <v>12</v>
      </c>
      <c r="F279" s="147"/>
      <c r="G279" s="137">
        <v>0.1</v>
      </c>
      <c r="H279" s="137">
        <v>365</v>
      </c>
      <c r="I279" s="144">
        <f t="shared" si="12"/>
        <v>0</v>
      </c>
      <c r="J279" s="55"/>
      <c r="K279" s="55"/>
    </row>
    <row r="280" spans="1:12" ht="15.75" x14ac:dyDescent="0.25">
      <c r="A280" s="55"/>
      <c r="B280" s="147"/>
      <c r="C280" s="137">
        <v>3.6</v>
      </c>
      <c r="D280" s="147"/>
      <c r="E280" s="137">
        <v>12</v>
      </c>
      <c r="F280" s="147"/>
      <c r="G280" s="137">
        <v>0.1</v>
      </c>
      <c r="H280" s="137">
        <v>365</v>
      </c>
      <c r="I280" s="144">
        <f t="shared" si="12"/>
        <v>0</v>
      </c>
      <c r="J280" s="55"/>
      <c r="K280" s="55"/>
    </row>
    <row r="281" spans="1:12" ht="15.75" x14ac:dyDescent="0.25">
      <c r="A281" s="55"/>
      <c r="B281" s="147"/>
      <c r="C281" s="137">
        <v>3.6</v>
      </c>
      <c r="D281" s="147"/>
      <c r="E281" s="137">
        <v>12</v>
      </c>
      <c r="F281" s="147"/>
      <c r="G281" s="137">
        <v>0.1</v>
      </c>
      <c r="H281" s="137">
        <v>365</v>
      </c>
      <c r="I281" s="144">
        <f t="shared" si="12"/>
        <v>0</v>
      </c>
      <c r="J281" s="55"/>
      <c r="K281" s="55"/>
    </row>
    <row r="282" spans="1:12" ht="15.75" x14ac:dyDescent="0.25">
      <c r="A282" s="55"/>
      <c r="B282" s="147"/>
      <c r="C282" s="137">
        <v>3.6</v>
      </c>
      <c r="D282" s="147"/>
      <c r="E282" s="137">
        <v>12</v>
      </c>
      <c r="F282" s="147"/>
      <c r="G282" s="137">
        <v>0.1</v>
      </c>
      <c r="H282" s="137">
        <v>365</v>
      </c>
      <c r="I282" s="144">
        <f t="shared" si="12"/>
        <v>0</v>
      </c>
      <c r="J282" s="55"/>
      <c r="K282" s="55"/>
    </row>
    <row r="283" spans="1:12" ht="15.75" x14ac:dyDescent="0.25">
      <c r="A283" s="55"/>
      <c r="B283" s="147"/>
      <c r="C283" s="137">
        <v>3.6</v>
      </c>
      <c r="D283" s="147"/>
      <c r="E283" s="137">
        <v>12</v>
      </c>
      <c r="F283" s="147"/>
      <c r="G283" s="137">
        <v>0.1</v>
      </c>
      <c r="H283" s="137">
        <v>365</v>
      </c>
      <c r="I283" s="144">
        <f t="shared" si="12"/>
        <v>0</v>
      </c>
      <c r="J283" s="55"/>
      <c r="K283" s="55"/>
    </row>
    <row r="284" spans="1:12" ht="15.75" x14ac:dyDescent="0.25">
      <c r="A284" s="55"/>
      <c r="B284" s="55"/>
      <c r="C284" s="55"/>
      <c r="D284" s="55"/>
      <c r="E284" s="55"/>
      <c r="F284" s="55"/>
      <c r="G284" s="55"/>
      <c r="H284" s="65" t="s">
        <v>224</v>
      </c>
      <c r="I284" s="145">
        <f>SUM(I274:I283)</f>
        <v>0</v>
      </c>
      <c r="J284" s="55"/>
      <c r="K284" s="55"/>
    </row>
    <row r="285" spans="1:12" ht="15.75" x14ac:dyDescent="0.25">
      <c r="A285" s="53" t="s">
        <v>203</v>
      </c>
    </row>
    <row r="286" spans="1:12" ht="15.75" x14ac:dyDescent="0.25">
      <c r="A286" s="178" t="s">
        <v>513</v>
      </c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57"/>
    </row>
    <row r="287" spans="1:12" ht="17.25" x14ac:dyDescent="0.25">
      <c r="A287" s="178" t="s">
        <v>514</v>
      </c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57"/>
    </row>
    <row r="288" spans="1:12" ht="17.25" x14ac:dyDescent="0.25">
      <c r="A288" s="178" t="s">
        <v>515</v>
      </c>
      <c r="B288" s="178"/>
      <c r="C288" s="178"/>
      <c r="D288" s="178"/>
      <c r="E288" s="178"/>
      <c r="F288" s="178"/>
      <c r="G288" s="178"/>
      <c r="H288" s="178"/>
      <c r="I288" s="178"/>
      <c r="J288" s="178"/>
      <c r="K288" s="178"/>
      <c r="L288" s="57"/>
    </row>
    <row r="289" spans="1:12" ht="15.75" x14ac:dyDescent="0.25">
      <c r="A289" s="178" t="s">
        <v>516</v>
      </c>
      <c r="B289" s="178"/>
      <c r="C289" s="178"/>
      <c r="D289" s="178"/>
      <c r="E289" s="178"/>
      <c r="F289" s="178"/>
      <c r="G289" s="178"/>
      <c r="H289" s="178"/>
      <c r="I289" s="178"/>
      <c r="J289" s="178"/>
      <c r="K289" s="178"/>
      <c r="L289" s="57"/>
    </row>
    <row r="290" spans="1:12" ht="15.75" x14ac:dyDescent="0.25">
      <c r="A290" s="178" t="s">
        <v>517</v>
      </c>
      <c r="B290" s="178"/>
      <c r="C290" s="178"/>
      <c r="D290" s="178"/>
      <c r="E290" s="178"/>
      <c r="F290" s="178"/>
      <c r="G290" s="178"/>
      <c r="H290" s="178"/>
      <c r="I290" s="178"/>
      <c r="J290" s="178"/>
      <c r="K290" s="178"/>
      <c r="L290" s="57"/>
    </row>
    <row r="291" spans="1:12" ht="15.75" x14ac:dyDescent="0.25">
      <c r="A291" s="178" t="s">
        <v>253</v>
      </c>
      <c r="B291" s="178"/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</row>
    <row r="292" spans="1:12" ht="31.5" x14ac:dyDescent="0.25">
      <c r="A292" s="52" t="s">
        <v>254</v>
      </c>
    </row>
    <row r="293" spans="1:12" ht="15.75" x14ac:dyDescent="0.25">
      <c r="A293" s="179" t="s">
        <v>518</v>
      </c>
      <c r="B293" s="179"/>
      <c r="C293" s="179"/>
      <c r="D293" s="179"/>
      <c r="E293" s="179"/>
      <c r="F293" s="179"/>
      <c r="G293" s="179"/>
      <c r="H293" s="179"/>
      <c r="I293" s="179"/>
      <c r="J293" s="179"/>
      <c r="K293" s="179"/>
    </row>
    <row r="294" spans="1:12" ht="18.75" customHeight="1" x14ac:dyDescent="0.25">
      <c r="A294" s="191" t="s">
        <v>519</v>
      </c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</row>
    <row r="295" spans="1:12" ht="15" customHeight="1" x14ac:dyDescent="0.25">
      <c r="A295" s="184" t="s">
        <v>520</v>
      </c>
      <c r="B295" s="184"/>
      <c r="C295" s="184"/>
      <c r="D295" s="184"/>
      <c r="E295" s="184"/>
      <c r="F295" s="184"/>
      <c r="G295" s="184"/>
      <c r="H295" s="184"/>
      <c r="I295" s="184"/>
      <c r="J295" s="184"/>
      <c r="K295" s="184"/>
    </row>
    <row r="296" spans="1:12" ht="15" customHeight="1" x14ac:dyDescent="0.25">
      <c r="A296" s="184" t="s">
        <v>521</v>
      </c>
      <c r="B296" s="184"/>
      <c r="C296" s="184"/>
      <c r="D296" s="184"/>
      <c r="E296" s="184"/>
      <c r="F296" s="184"/>
      <c r="G296" s="184"/>
      <c r="H296" s="184"/>
      <c r="I296" s="184"/>
      <c r="J296" s="184"/>
      <c r="K296" s="184"/>
    </row>
    <row r="297" spans="1:12" ht="18.75" customHeight="1" x14ac:dyDescent="0.25">
      <c r="A297" s="172" t="s">
        <v>522</v>
      </c>
      <c r="B297" s="172"/>
      <c r="C297" s="172"/>
      <c r="D297" s="173"/>
      <c r="E297" s="173"/>
      <c r="F297" s="173"/>
      <c r="G297" s="173"/>
      <c r="H297" s="173"/>
      <c r="I297" s="173"/>
      <c r="J297" s="173"/>
      <c r="K297" s="173"/>
    </row>
    <row r="298" spans="1:12" ht="17.25" customHeight="1" x14ac:dyDescent="0.25">
      <c r="A298" s="184" t="s">
        <v>523</v>
      </c>
      <c r="B298" s="184"/>
      <c r="C298" s="184"/>
      <c r="D298" s="184"/>
      <c r="E298" s="184"/>
      <c r="F298" s="184"/>
      <c r="G298" s="184"/>
      <c r="H298" s="184"/>
      <c r="I298" s="184"/>
      <c r="J298" s="184"/>
      <c r="K298" s="184"/>
    </row>
    <row r="299" spans="1:12" ht="27" customHeight="1" x14ac:dyDescent="0.25">
      <c r="A299" s="184" t="s">
        <v>524</v>
      </c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</row>
    <row r="300" spans="1:12" ht="15" customHeight="1" x14ac:dyDescent="0.25">
      <c r="A300" s="184" t="s">
        <v>525</v>
      </c>
      <c r="B300" s="184"/>
      <c r="C300" s="184"/>
      <c r="D300" s="184"/>
      <c r="E300" s="184"/>
      <c r="F300" s="184"/>
      <c r="G300" s="184"/>
      <c r="H300" s="184"/>
      <c r="I300" s="184"/>
      <c r="J300" s="184"/>
      <c r="K300" s="184"/>
    </row>
    <row r="301" spans="1:12" ht="34.5" customHeight="1" x14ac:dyDescent="0.25">
      <c r="A301" s="183" t="s">
        <v>526</v>
      </c>
      <c r="B301" s="183"/>
      <c r="C301" s="183"/>
      <c r="D301" s="183"/>
      <c r="E301" s="183"/>
      <c r="F301" s="183"/>
      <c r="G301" s="183"/>
      <c r="H301" s="183"/>
      <c r="I301" s="183"/>
      <c r="J301" s="183"/>
      <c r="K301" s="183"/>
    </row>
    <row r="302" spans="1:12" ht="15.75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</row>
    <row r="303" spans="1:12" ht="34.5" customHeight="1" x14ac:dyDescent="0.25">
      <c r="A303" s="182" t="s">
        <v>249</v>
      </c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</row>
    <row r="304" spans="1:12" ht="15.75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</row>
    <row r="305" spans="1:11" ht="76.5" customHeight="1" x14ac:dyDescent="0.25">
      <c r="A305" s="77" t="s">
        <v>251</v>
      </c>
      <c r="B305" s="76" t="s">
        <v>105</v>
      </c>
      <c r="C305" s="76" t="s">
        <v>23</v>
      </c>
      <c r="D305" s="76" t="s">
        <v>22</v>
      </c>
      <c r="E305" s="76" t="s">
        <v>244</v>
      </c>
      <c r="F305" s="76" t="s">
        <v>244</v>
      </c>
      <c r="G305" s="76" t="s">
        <v>244</v>
      </c>
      <c r="H305" s="162" t="s">
        <v>255</v>
      </c>
      <c r="I305" s="76" t="s">
        <v>30</v>
      </c>
      <c r="J305" s="77" t="s">
        <v>256</v>
      </c>
      <c r="K305" s="14" t="s">
        <v>130</v>
      </c>
    </row>
    <row r="306" spans="1:11" x14ac:dyDescent="0.25">
      <c r="A306" s="134"/>
      <c r="B306" s="137">
        <v>2</v>
      </c>
      <c r="C306" s="137">
        <v>1</v>
      </c>
      <c r="D306" s="137">
        <v>12</v>
      </c>
      <c r="E306" s="137">
        <v>2</v>
      </c>
      <c r="F306" s="134">
        <v>0.5</v>
      </c>
      <c r="G306" s="137">
        <v>1E-3</v>
      </c>
      <c r="H306" s="147"/>
      <c r="I306" s="147"/>
      <c r="J306" s="138">
        <f>((E306*B306*D306+F306)*I306*C306*G306)</f>
        <v>0</v>
      </c>
      <c r="K306" s="138">
        <f>J306*H306</f>
        <v>0</v>
      </c>
    </row>
    <row r="307" spans="1:11" x14ac:dyDescent="0.25">
      <c r="A307" s="134"/>
      <c r="B307" s="137">
        <v>2</v>
      </c>
      <c r="C307" s="137">
        <v>1</v>
      </c>
      <c r="D307" s="137">
        <v>12</v>
      </c>
      <c r="E307" s="137">
        <v>2</v>
      </c>
      <c r="F307" s="134">
        <v>0.5</v>
      </c>
      <c r="G307" s="137">
        <v>1E-3</v>
      </c>
      <c r="H307" s="147"/>
      <c r="I307" s="147"/>
      <c r="J307" s="138">
        <f t="shared" ref="J307:J320" si="13">((E307*B307*D307+F307)*I307*C307*G307)</f>
        <v>0</v>
      </c>
      <c r="K307" s="138">
        <f t="shared" ref="K307:K320" si="14">J307*H307</f>
        <v>0</v>
      </c>
    </row>
    <row r="308" spans="1:11" x14ac:dyDescent="0.25">
      <c r="A308" s="134"/>
      <c r="B308" s="137">
        <v>2</v>
      </c>
      <c r="C308" s="137">
        <v>1</v>
      </c>
      <c r="D308" s="137">
        <v>12</v>
      </c>
      <c r="E308" s="137">
        <v>2</v>
      </c>
      <c r="F308" s="134">
        <v>0.5</v>
      </c>
      <c r="G308" s="137">
        <v>1E-3</v>
      </c>
      <c r="H308" s="147"/>
      <c r="I308" s="147"/>
      <c r="J308" s="138">
        <f t="shared" si="13"/>
        <v>0</v>
      </c>
      <c r="K308" s="138">
        <f t="shared" si="14"/>
        <v>0</v>
      </c>
    </row>
    <row r="309" spans="1:11" x14ac:dyDescent="0.25">
      <c r="A309" s="134"/>
      <c r="B309" s="137">
        <v>2</v>
      </c>
      <c r="C309" s="137">
        <v>1</v>
      </c>
      <c r="D309" s="137">
        <v>12</v>
      </c>
      <c r="E309" s="137">
        <v>2</v>
      </c>
      <c r="F309" s="134">
        <v>0.5</v>
      </c>
      <c r="G309" s="137">
        <v>1E-3</v>
      </c>
      <c r="H309" s="147"/>
      <c r="I309" s="147"/>
      <c r="J309" s="138">
        <f t="shared" si="13"/>
        <v>0</v>
      </c>
      <c r="K309" s="138">
        <f t="shared" si="14"/>
        <v>0</v>
      </c>
    </row>
    <row r="310" spans="1:11" x14ac:dyDescent="0.25">
      <c r="A310" s="134"/>
      <c r="B310" s="137">
        <v>2</v>
      </c>
      <c r="C310" s="137">
        <v>1</v>
      </c>
      <c r="D310" s="137">
        <v>12</v>
      </c>
      <c r="E310" s="137">
        <v>2</v>
      </c>
      <c r="F310" s="134">
        <v>0.5</v>
      </c>
      <c r="G310" s="137">
        <v>1E-3</v>
      </c>
      <c r="H310" s="147"/>
      <c r="I310" s="147"/>
      <c r="J310" s="138">
        <f t="shared" si="13"/>
        <v>0</v>
      </c>
      <c r="K310" s="138">
        <f t="shared" si="14"/>
        <v>0</v>
      </c>
    </row>
    <row r="311" spans="1:11" x14ac:dyDescent="0.25">
      <c r="A311" s="134"/>
      <c r="B311" s="137">
        <v>2</v>
      </c>
      <c r="C311" s="137">
        <v>1</v>
      </c>
      <c r="D311" s="137">
        <v>12</v>
      </c>
      <c r="E311" s="137">
        <v>2</v>
      </c>
      <c r="F311" s="134">
        <v>0.5</v>
      </c>
      <c r="G311" s="137">
        <v>1E-3</v>
      </c>
      <c r="H311" s="147"/>
      <c r="I311" s="147"/>
      <c r="J311" s="138">
        <f t="shared" si="13"/>
        <v>0</v>
      </c>
      <c r="K311" s="138">
        <f t="shared" si="14"/>
        <v>0</v>
      </c>
    </row>
    <row r="312" spans="1:11" x14ac:dyDescent="0.25">
      <c r="A312" s="139"/>
      <c r="B312" s="137">
        <v>2</v>
      </c>
      <c r="C312" s="137">
        <v>1</v>
      </c>
      <c r="D312" s="137">
        <v>12</v>
      </c>
      <c r="E312" s="137">
        <v>2</v>
      </c>
      <c r="F312" s="134">
        <v>0.5</v>
      </c>
      <c r="G312" s="137">
        <v>1E-3</v>
      </c>
      <c r="H312" s="147"/>
      <c r="I312" s="147"/>
      <c r="J312" s="138">
        <f t="shared" si="13"/>
        <v>0</v>
      </c>
      <c r="K312" s="138">
        <f t="shared" si="14"/>
        <v>0</v>
      </c>
    </row>
    <row r="313" spans="1:11" x14ac:dyDescent="0.25">
      <c r="A313" s="134"/>
      <c r="B313" s="137">
        <v>2</v>
      </c>
      <c r="C313" s="137">
        <v>1</v>
      </c>
      <c r="D313" s="137">
        <v>12</v>
      </c>
      <c r="E313" s="137">
        <v>2</v>
      </c>
      <c r="F313" s="134">
        <v>0.5</v>
      </c>
      <c r="G313" s="137">
        <v>1E-3</v>
      </c>
      <c r="H313" s="147"/>
      <c r="I313" s="147"/>
      <c r="J313" s="138">
        <f t="shared" si="13"/>
        <v>0</v>
      </c>
      <c r="K313" s="138">
        <f t="shared" si="14"/>
        <v>0</v>
      </c>
    </row>
    <row r="314" spans="1:11" x14ac:dyDescent="0.25">
      <c r="A314" s="139"/>
      <c r="B314" s="137">
        <v>2</v>
      </c>
      <c r="C314" s="137">
        <v>1</v>
      </c>
      <c r="D314" s="137">
        <v>12</v>
      </c>
      <c r="E314" s="137">
        <v>2</v>
      </c>
      <c r="F314" s="134">
        <v>0.5</v>
      </c>
      <c r="G314" s="137">
        <v>1E-3</v>
      </c>
      <c r="H314" s="147"/>
      <c r="I314" s="147"/>
      <c r="J314" s="138">
        <f t="shared" si="13"/>
        <v>0</v>
      </c>
      <c r="K314" s="138">
        <f t="shared" si="14"/>
        <v>0</v>
      </c>
    </row>
    <row r="315" spans="1:11" x14ac:dyDescent="0.25">
      <c r="A315" s="139"/>
      <c r="B315" s="137">
        <v>2</v>
      </c>
      <c r="C315" s="137">
        <v>1</v>
      </c>
      <c r="D315" s="137">
        <v>12</v>
      </c>
      <c r="E315" s="137">
        <v>2</v>
      </c>
      <c r="F315" s="134">
        <v>0.5</v>
      </c>
      <c r="G315" s="137">
        <v>1E-3</v>
      </c>
      <c r="H315" s="147"/>
      <c r="I315" s="147"/>
      <c r="J315" s="138">
        <f t="shared" si="13"/>
        <v>0</v>
      </c>
      <c r="K315" s="138">
        <f t="shared" si="14"/>
        <v>0</v>
      </c>
    </row>
    <row r="316" spans="1:11" x14ac:dyDescent="0.25">
      <c r="A316" s="139"/>
      <c r="B316" s="137">
        <v>2</v>
      </c>
      <c r="C316" s="137">
        <v>1</v>
      </c>
      <c r="D316" s="137">
        <v>12</v>
      </c>
      <c r="E316" s="137">
        <v>2</v>
      </c>
      <c r="F316" s="134">
        <v>0.5</v>
      </c>
      <c r="G316" s="137">
        <v>1E-3</v>
      </c>
      <c r="H316" s="147"/>
      <c r="I316" s="147"/>
      <c r="J316" s="138">
        <f t="shared" si="13"/>
        <v>0</v>
      </c>
      <c r="K316" s="138">
        <f t="shared" si="14"/>
        <v>0</v>
      </c>
    </row>
    <row r="317" spans="1:11" x14ac:dyDescent="0.25">
      <c r="A317" s="139"/>
      <c r="B317" s="137">
        <v>2</v>
      </c>
      <c r="C317" s="137">
        <v>1</v>
      </c>
      <c r="D317" s="137">
        <v>12</v>
      </c>
      <c r="E317" s="137">
        <v>2</v>
      </c>
      <c r="F317" s="134">
        <v>0.5</v>
      </c>
      <c r="G317" s="137">
        <v>1E-3</v>
      </c>
      <c r="H317" s="147"/>
      <c r="I317" s="147"/>
      <c r="J317" s="138">
        <f t="shared" si="13"/>
        <v>0</v>
      </c>
      <c r="K317" s="138">
        <f t="shared" si="14"/>
        <v>0</v>
      </c>
    </row>
    <row r="318" spans="1:11" x14ac:dyDescent="0.25">
      <c r="A318" s="139"/>
      <c r="B318" s="137">
        <v>2</v>
      </c>
      <c r="C318" s="137">
        <v>1</v>
      </c>
      <c r="D318" s="137">
        <v>12</v>
      </c>
      <c r="E318" s="137">
        <v>2</v>
      </c>
      <c r="F318" s="134">
        <v>0.5</v>
      </c>
      <c r="G318" s="137">
        <v>1E-3</v>
      </c>
      <c r="H318" s="147"/>
      <c r="I318" s="147"/>
      <c r="J318" s="138">
        <f t="shared" si="13"/>
        <v>0</v>
      </c>
      <c r="K318" s="138">
        <f t="shared" si="14"/>
        <v>0</v>
      </c>
    </row>
    <row r="319" spans="1:11" x14ac:dyDescent="0.25">
      <c r="A319" s="139"/>
      <c r="B319" s="137">
        <v>2</v>
      </c>
      <c r="C319" s="137">
        <v>1</v>
      </c>
      <c r="D319" s="137">
        <v>12</v>
      </c>
      <c r="E319" s="137">
        <v>2</v>
      </c>
      <c r="F319" s="134">
        <v>0.5</v>
      </c>
      <c r="G319" s="137">
        <v>1E-3</v>
      </c>
      <c r="H319" s="147"/>
      <c r="I319" s="147"/>
      <c r="J319" s="138">
        <f t="shared" si="13"/>
        <v>0</v>
      </c>
      <c r="K319" s="138">
        <f t="shared" si="14"/>
        <v>0</v>
      </c>
    </row>
    <row r="320" spans="1:11" x14ac:dyDescent="0.25">
      <c r="A320" s="134"/>
      <c r="B320" s="137">
        <v>2</v>
      </c>
      <c r="C320" s="137">
        <v>1</v>
      </c>
      <c r="D320" s="137">
        <v>12</v>
      </c>
      <c r="E320" s="137">
        <v>2</v>
      </c>
      <c r="F320" s="134">
        <v>0.5</v>
      </c>
      <c r="G320" s="137">
        <v>1E-3</v>
      </c>
      <c r="H320" s="147"/>
      <c r="I320" s="147"/>
      <c r="J320" s="138">
        <f t="shared" si="13"/>
        <v>0</v>
      </c>
      <c r="K320" s="138">
        <f t="shared" si="14"/>
        <v>0</v>
      </c>
    </row>
    <row r="321" spans="1:11" ht="15.75" x14ac:dyDescent="0.25">
      <c r="A321" s="55"/>
      <c r="B321" s="55"/>
      <c r="C321" s="55"/>
      <c r="D321" s="55"/>
      <c r="E321" s="55"/>
      <c r="F321" s="55"/>
      <c r="G321" s="55"/>
      <c r="H321" s="55"/>
      <c r="I321" s="65"/>
      <c r="J321" s="73" t="s">
        <v>224</v>
      </c>
      <c r="K321" s="73">
        <f>SUM(K306:K320)</f>
        <v>0</v>
      </c>
    </row>
    <row r="322" spans="1:11" ht="34.5" customHeight="1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</row>
    <row r="323" spans="1:11" ht="33" customHeight="1" x14ac:dyDescent="0.25">
      <c r="A323" s="184" t="s">
        <v>257</v>
      </c>
      <c r="B323" s="184"/>
      <c r="C323" s="184"/>
      <c r="D323" s="184"/>
      <c r="E323" s="184"/>
      <c r="F323" s="184"/>
      <c r="G323" s="184"/>
      <c r="H323" s="184"/>
      <c r="I323" s="184"/>
      <c r="J323" s="184"/>
      <c r="K323" s="184"/>
    </row>
    <row r="324" spans="1:11" ht="15.75" x14ac:dyDescent="0.25">
      <c r="A324" s="53"/>
    </row>
    <row r="325" spans="1:11" ht="18.75" x14ac:dyDescent="0.25">
      <c r="A325" s="177" t="s">
        <v>258</v>
      </c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</row>
    <row r="326" spans="1:11" ht="15.75" x14ac:dyDescent="0.25">
      <c r="A326" s="54"/>
      <c r="B326" s="54"/>
      <c r="C326" s="54"/>
      <c r="D326" s="54"/>
      <c r="E326" s="54"/>
      <c r="F326" s="54"/>
      <c r="G326" s="54"/>
      <c r="H326" s="54"/>
      <c r="I326" s="75"/>
      <c r="J326" s="74"/>
      <c r="K326" s="54"/>
    </row>
    <row r="327" spans="1:11" ht="17.25" x14ac:dyDescent="0.3">
      <c r="A327" t="s">
        <v>203</v>
      </c>
      <c r="B327" s="26"/>
      <c r="C327" s="69" t="s">
        <v>44</v>
      </c>
      <c r="D327" s="69" t="s">
        <v>22</v>
      </c>
      <c r="E327" s="69" t="s">
        <v>23</v>
      </c>
      <c r="F327" s="13" t="s">
        <v>131</v>
      </c>
      <c r="G327" s="74"/>
      <c r="H327" s="74"/>
      <c r="I327" s="74"/>
      <c r="J327" s="75"/>
      <c r="K327" s="54"/>
    </row>
    <row r="328" spans="1:11" ht="15.75" x14ac:dyDescent="0.25">
      <c r="A328" s="54"/>
      <c r="B328" s="54"/>
      <c r="C328" s="148"/>
      <c r="D328" s="148"/>
      <c r="E328" s="148"/>
      <c r="F328" s="149">
        <f>C328*D328*E328</f>
        <v>0</v>
      </c>
      <c r="G328" s="75"/>
      <c r="H328" s="60"/>
      <c r="I328" s="69" t="s">
        <v>259</v>
      </c>
      <c r="J328" s="75"/>
      <c r="K328" s="54"/>
    </row>
    <row r="329" spans="1:11" ht="15.75" x14ac:dyDescent="0.25">
      <c r="A329" s="54"/>
      <c r="B329" s="54"/>
      <c r="C329" s="148"/>
      <c r="D329" s="148"/>
      <c r="E329" s="148"/>
      <c r="F329" s="149">
        <f t="shared" ref="F329:F335" si="15">C329*D329*E329</f>
        <v>0</v>
      </c>
      <c r="G329" s="75"/>
      <c r="H329" s="69" t="s">
        <v>102</v>
      </c>
      <c r="I329" s="119"/>
      <c r="J329" s="75"/>
      <c r="K329" s="54"/>
    </row>
    <row r="330" spans="1:11" ht="15.75" x14ac:dyDescent="0.25">
      <c r="A330" s="54"/>
      <c r="B330" s="54"/>
      <c r="C330" s="148"/>
      <c r="D330" s="148"/>
      <c r="E330" s="148"/>
      <c r="F330" s="149">
        <f t="shared" si="15"/>
        <v>0</v>
      </c>
      <c r="G330" s="75"/>
      <c r="H330" s="69" t="s">
        <v>100</v>
      </c>
      <c r="I330" s="119"/>
      <c r="J330" s="75"/>
      <c r="K330" s="54"/>
    </row>
    <row r="331" spans="1:11" ht="15.75" x14ac:dyDescent="0.25">
      <c r="A331" s="54"/>
      <c r="B331" s="54"/>
      <c r="C331" s="148"/>
      <c r="D331" s="148"/>
      <c r="E331" s="148"/>
      <c r="F331" s="149">
        <f t="shared" si="15"/>
        <v>0</v>
      </c>
      <c r="G331" s="75"/>
      <c r="H331" s="69" t="s">
        <v>101</v>
      </c>
      <c r="I331" s="119"/>
      <c r="J331" s="74"/>
      <c r="K331" s="54"/>
    </row>
    <row r="332" spans="1:11" ht="15.75" x14ac:dyDescent="0.25">
      <c r="A332" s="54"/>
      <c r="B332" s="54"/>
      <c r="C332" s="148"/>
      <c r="D332" s="148"/>
      <c r="E332" s="148"/>
      <c r="F332" s="149">
        <f t="shared" si="15"/>
        <v>0</v>
      </c>
      <c r="G332" s="75"/>
      <c r="H332" s="69" t="s">
        <v>103</v>
      </c>
      <c r="I332" s="119"/>
      <c r="J332" s="54"/>
      <c r="K332" s="54"/>
    </row>
    <row r="333" spans="1:11" ht="15.75" x14ac:dyDescent="0.25">
      <c r="A333" s="54"/>
      <c r="B333" s="54"/>
      <c r="C333" s="148"/>
      <c r="D333" s="148"/>
      <c r="E333" s="148"/>
      <c r="F333" s="149">
        <f t="shared" si="15"/>
        <v>0</v>
      </c>
      <c r="G333" s="75"/>
      <c r="H333" s="69" t="s">
        <v>104</v>
      </c>
      <c r="I333" s="120"/>
      <c r="J333" s="54"/>
      <c r="K333" s="54"/>
    </row>
    <row r="334" spans="1:11" ht="15.75" x14ac:dyDescent="0.25">
      <c r="A334" s="54"/>
      <c r="B334" s="54"/>
      <c r="C334" s="148"/>
      <c r="D334" s="148"/>
      <c r="E334" s="148"/>
      <c r="F334" s="149">
        <f t="shared" si="15"/>
        <v>0</v>
      </c>
      <c r="G334" s="75"/>
      <c r="H334" s="75"/>
      <c r="I334" s="54"/>
      <c r="J334" s="54"/>
      <c r="K334" s="54"/>
    </row>
    <row r="335" spans="1:11" ht="15.75" x14ac:dyDescent="0.25">
      <c r="A335" s="54"/>
      <c r="B335" s="54"/>
      <c r="C335" s="148"/>
      <c r="D335" s="148"/>
      <c r="E335" s="148"/>
      <c r="F335" s="149">
        <f t="shared" si="15"/>
        <v>0</v>
      </c>
      <c r="G335" s="75"/>
      <c r="H335" s="75"/>
      <c r="I335" s="54"/>
      <c r="J335" s="54"/>
      <c r="K335" s="54"/>
    </row>
    <row r="336" spans="1:11" ht="15.75" x14ac:dyDescent="0.25">
      <c r="A336" s="54"/>
      <c r="B336" s="54"/>
      <c r="C336" s="150"/>
      <c r="D336" s="150"/>
      <c r="E336" s="14" t="s">
        <v>224</v>
      </c>
      <c r="F336" s="151">
        <f>SUM(F328:F335)</f>
        <v>0</v>
      </c>
      <c r="G336" s="54"/>
      <c r="H336" s="54"/>
      <c r="I336" s="54"/>
      <c r="J336" s="54"/>
      <c r="K336" s="54"/>
    </row>
    <row r="337" spans="1:11" ht="15.75" x14ac:dyDescent="0.25">
      <c r="A337" s="53" t="s">
        <v>203</v>
      </c>
    </row>
    <row r="338" spans="1:11" ht="15.75" x14ac:dyDescent="0.25">
      <c r="A338" s="178" t="s">
        <v>260</v>
      </c>
      <c r="B338" s="178"/>
      <c r="C338" s="178"/>
      <c r="D338" s="178"/>
      <c r="E338" s="178"/>
      <c r="F338" s="178"/>
      <c r="G338" s="178"/>
      <c r="H338" s="178"/>
      <c r="I338" s="178"/>
      <c r="J338" s="178"/>
      <c r="K338" s="178"/>
    </row>
    <row r="339" spans="1:11" ht="15.75" x14ac:dyDescent="0.25">
      <c r="A339" s="178" t="s">
        <v>261</v>
      </c>
      <c r="B339" s="178"/>
      <c r="C339" s="178"/>
      <c r="D339" s="178"/>
      <c r="E339" s="178"/>
      <c r="F339" s="178"/>
      <c r="G339" s="178"/>
      <c r="H339" s="178"/>
      <c r="I339" s="178"/>
      <c r="J339" s="178"/>
      <c r="K339" s="178"/>
    </row>
    <row r="340" spans="1:11" ht="15.75" x14ac:dyDescent="0.25">
      <c r="A340" s="178" t="s">
        <v>262</v>
      </c>
      <c r="B340" s="178"/>
      <c r="C340" s="178"/>
      <c r="D340" s="178"/>
      <c r="E340" s="178"/>
      <c r="F340" s="178"/>
      <c r="G340" s="178"/>
      <c r="H340" s="178"/>
      <c r="I340" s="178"/>
      <c r="J340" s="178"/>
      <c r="K340" s="178"/>
    </row>
    <row r="341" spans="1:11" ht="31.5" x14ac:dyDescent="0.25">
      <c r="A341" s="52" t="s">
        <v>231</v>
      </c>
    </row>
    <row r="342" spans="1:11" ht="15.75" x14ac:dyDescent="0.25">
      <c r="A342" s="178" t="s">
        <v>263</v>
      </c>
      <c r="B342" s="178"/>
      <c r="C342" s="178"/>
      <c r="D342" s="178"/>
      <c r="E342" s="178"/>
      <c r="F342" s="178"/>
      <c r="G342" s="178"/>
      <c r="H342" s="178"/>
      <c r="I342" s="178"/>
      <c r="J342" s="178"/>
      <c r="K342" s="178"/>
    </row>
    <row r="343" spans="1:11" ht="39" customHeight="1" x14ac:dyDescent="0.25">
      <c r="A343" s="182" t="s">
        <v>264</v>
      </c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</row>
    <row r="344" spans="1:11" ht="38.25" customHeight="1" x14ac:dyDescent="0.25">
      <c r="A344" s="182" t="s">
        <v>265</v>
      </c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</row>
    <row r="345" spans="1:11" ht="31.5" customHeight="1" x14ac:dyDescent="0.25">
      <c r="A345" s="180" t="s">
        <v>266</v>
      </c>
      <c r="B345" s="180"/>
      <c r="C345" s="180"/>
      <c r="D345" s="180"/>
      <c r="E345" s="180"/>
      <c r="F345" s="180"/>
      <c r="G345" s="180"/>
      <c r="H345" s="180"/>
      <c r="I345" s="180"/>
      <c r="J345" s="180"/>
      <c r="K345" s="180"/>
    </row>
    <row r="346" spans="1:11" ht="36" customHeight="1" x14ac:dyDescent="0.25">
      <c r="A346" s="180" t="s">
        <v>267</v>
      </c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</row>
    <row r="347" spans="1:11" ht="15.75" x14ac:dyDescent="0.25">
      <c r="A347" s="53"/>
    </row>
    <row r="348" spans="1:11" ht="18.75" x14ac:dyDescent="0.25">
      <c r="A348" s="177" t="s">
        <v>268</v>
      </c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</row>
    <row r="349" spans="1:11" ht="15.75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1:11" ht="51.75" customHeight="1" x14ac:dyDescent="0.25">
      <c r="A350" s="77" t="s">
        <v>269</v>
      </c>
      <c r="B350" s="76" t="s">
        <v>105</v>
      </c>
      <c r="C350" s="76" t="s">
        <v>23</v>
      </c>
      <c r="D350" s="76" t="s">
        <v>22</v>
      </c>
      <c r="E350" s="76" t="s">
        <v>244</v>
      </c>
      <c r="F350" s="76" t="s">
        <v>244</v>
      </c>
      <c r="G350" s="76" t="s">
        <v>244</v>
      </c>
      <c r="H350" s="162" t="s">
        <v>270</v>
      </c>
      <c r="I350" s="76" t="s">
        <v>30</v>
      </c>
      <c r="J350" s="77" t="s">
        <v>256</v>
      </c>
      <c r="K350" s="14" t="s">
        <v>132</v>
      </c>
    </row>
    <row r="351" spans="1:11" x14ac:dyDescent="0.25">
      <c r="A351" s="134"/>
      <c r="B351" s="137">
        <v>2</v>
      </c>
      <c r="C351" s="137">
        <v>1</v>
      </c>
      <c r="D351" s="137">
        <v>12</v>
      </c>
      <c r="E351" s="137">
        <v>2</v>
      </c>
      <c r="F351" s="134">
        <v>0.5</v>
      </c>
      <c r="G351" s="137">
        <v>1E-3</v>
      </c>
      <c r="H351" s="147"/>
      <c r="I351" s="147"/>
      <c r="J351" s="138">
        <f>((E351*B351*D351+F351)*I351*C351*G351)</f>
        <v>0</v>
      </c>
      <c r="K351" s="138">
        <f>J351*H351</f>
        <v>0</v>
      </c>
    </row>
    <row r="352" spans="1:11" x14ac:dyDescent="0.25">
      <c r="A352" s="134"/>
      <c r="B352" s="137">
        <v>2</v>
      </c>
      <c r="C352" s="137">
        <v>1</v>
      </c>
      <c r="D352" s="137">
        <v>12</v>
      </c>
      <c r="E352" s="137">
        <v>2</v>
      </c>
      <c r="F352" s="134">
        <v>0.5</v>
      </c>
      <c r="G352" s="137">
        <v>1E-3</v>
      </c>
      <c r="H352" s="147"/>
      <c r="I352" s="147"/>
      <c r="J352" s="138">
        <f t="shared" ref="J352:J365" si="16">((E352*B352*D352+F352)*I352*C352*G352)</f>
        <v>0</v>
      </c>
      <c r="K352" s="138">
        <f t="shared" ref="K352:K365" si="17">J352*H352</f>
        <v>0</v>
      </c>
    </row>
    <row r="353" spans="1:11" x14ac:dyDescent="0.25">
      <c r="A353" s="134"/>
      <c r="B353" s="137">
        <v>2</v>
      </c>
      <c r="C353" s="137">
        <v>1</v>
      </c>
      <c r="D353" s="137">
        <v>12</v>
      </c>
      <c r="E353" s="137">
        <v>2</v>
      </c>
      <c r="F353" s="134">
        <v>0.5</v>
      </c>
      <c r="G353" s="137">
        <v>1E-3</v>
      </c>
      <c r="H353" s="147"/>
      <c r="I353" s="147"/>
      <c r="J353" s="138">
        <f t="shared" si="16"/>
        <v>0</v>
      </c>
      <c r="K353" s="138">
        <f t="shared" si="17"/>
        <v>0</v>
      </c>
    </row>
    <row r="354" spans="1:11" x14ac:dyDescent="0.25">
      <c r="A354" s="134"/>
      <c r="B354" s="137">
        <v>2</v>
      </c>
      <c r="C354" s="137">
        <v>1</v>
      </c>
      <c r="D354" s="137">
        <v>12</v>
      </c>
      <c r="E354" s="137">
        <v>2</v>
      </c>
      <c r="F354" s="134">
        <v>0.5</v>
      </c>
      <c r="G354" s="137">
        <v>1E-3</v>
      </c>
      <c r="H354" s="147"/>
      <c r="I354" s="147"/>
      <c r="J354" s="138">
        <f t="shared" si="16"/>
        <v>0</v>
      </c>
      <c r="K354" s="138">
        <f t="shared" si="17"/>
        <v>0</v>
      </c>
    </row>
    <row r="355" spans="1:11" x14ac:dyDescent="0.25">
      <c r="A355" s="134"/>
      <c r="B355" s="137">
        <v>2</v>
      </c>
      <c r="C355" s="137">
        <v>1</v>
      </c>
      <c r="D355" s="137">
        <v>12</v>
      </c>
      <c r="E355" s="137">
        <v>2</v>
      </c>
      <c r="F355" s="134">
        <v>0.5</v>
      </c>
      <c r="G355" s="137">
        <v>1E-3</v>
      </c>
      <c r="H355" s="147"/>
      <c r="I355" s="147"/>
      <c r="J355" s="138">
        <f t="shared" si="16"/>
        <v>0</v>
      </c>
      <c r="K355" s="138">
        <f t="shared" si="17"/>
        <v>0</v>
      </c>
    </row>
    <row r="356" spans="1:11" x14ac:dyDescent="0.25">
      <c r="A356" s="134"/>
      <c r="B356" s="137">
        <v>2</v>
      </c>
      <c r="C356" s="137">
        <v>1</v>
      </c>
      <c r="D356" s="137">
        <v>12</v>
      </c>
      <c r="E356" s="137">
        <v>2</v>
      </c>
      <c r="F356" s="134">
        <v>0.5</v>
      </c>
      <c r="G356" s="137">
        <v>1E-3</v>
      </c>
      <c r="H356" s="147"/>
      <c r="I356" s="147"/>
      <c r="J356" s="138">
        <f t="shared" si="16"/>
        <v>0</v>
      </c>
      <c r="K356" s="138">
        <f t="shared" si="17"/>
        <v>0</v>
      </c>
    </row>
    <row r="357" spans="1:11" x14ac:dyDescent="0.25">
      <c r="A357" s="139"/>
      <c r="B357" s="137">
        <v>2</v>
      </c>
      <c r="C357" s="137">
        <v>1</v>
      </c>
      <c r="D357" s="137">
        <v>12</v>
      </c>
      <c r="E357" s="137">
        <v>2</v>
      </c>
      <c r="F357" s="134">
        <v>0.5</v>
      </c>
      <c r="G357" s="137">
        <v>1E-3</v>
      </c>
      <c r="H357" s="147"/>
      <c r="I357" s="147"/>
      <c r="J357" s="138">
        <f t="shared" si="16"/>
        <v>0</v>
      </c>
      <c r="K357" s="138">
        <f t="shared" si="17"/>
        <v>0</v>
      </c>
    </row>
    <row r="358" spans="1:11" x14ac:dyDescent="0.25">
      <c r="A358" s="134"/>
      <c r="B358" s="137">
        <v>2</v>
      </c>
      <c r="C358" s="137">
        <v>1</v>
      </c>
      <c r="D358" s="137">
        <v>12</v>
      </c>
      <c r="E358" s="137">
        <v>2</v>
      </c>
      <c r="F358" s="134">
        <v>0.5</v>
      </c>
      <c r="G358" s="137">
        <v>1E-3</v>
      </c>
      <c r="H358" s="147"/>
      <c r="I358" s="147"/>
      <c r="J358" s="138">
        <f t="shared" si="16"/>
        <v>0</v>
      </c>
      <c r="K358" s="138">
        <f t="shared" si="17"/>
        <v>0</v>
      </c>
    </row>
    <row r="359" spans="1:11" x14ac:dyDescent="0.25">
      <c r="A359" s="139"/>
      <c r="B359" s="137">
        <v>2</v>
      </c>
      <c r="C359" s="137">
        <v>1</v>
      </c>
      <c r="D359" s="137">
        <v>12</v>
      </c>
      <c r="E359" s="137">
        <v>2</v>
      </c>
      <c r="F359" s="134">
        <v>0.5</v>
      </c>
      <c r="G359" s="137">
        <v>1E-3</v>
      </c>
      <c r="H359" s="147"/>
      <c r="I359" s="147"/>
      <c r="J359" s="138">
        <f t="shared" si="16"/>
        <v>0</v>
      </c>
      <c r="K359" s="138">
        <f t="shared" si="17"/>
        <v>0</v>
      </c>
    </row>
    <row r="360" spans="1:11" x14ac:dyDescent="0.25">
      <c r="A360" s="139"/>
      <c r="B360" s="137">
        <v>2</v>
      </c>
      <c r="C360" s="137">
        <v>1</v>
      </c>
      <c r="D360" s="137">
        <v>12</v>
      </c>
      <c r="E360" s="137">
        <v>2</v>
      </c>
      <c r="F360" s="134">
        <v>0.5</v>
      </c>
      <c r="G360" s="137">
        <v>1E-3</v>
      </c>
      <c r="H360" s="147"/>
      <c r="I360" s="147"/>
      <c r="J360" s="138">
        <f t="shared" si="16"/>
        <v>0</v>
      </c>
      <c r="K360" s="138">
        <f t="shared" si="17"/>
        <v>0</v>
      </c>
    </row>
    <row r="361" spans="1:11" x14ac:dyDescent="0.25">
      <c r="A361" s="139"/>
      <c r="B361" s="137">
        <v>2</v>
      </c>
      <c r="C361" s="137">
        <v>1</v>
      </c>
      <c r="D361" s="137">
        <v>12</v>
      </c>
      <c r="E361" s="137">
        <v>2</v>
      </c>
      <c r="F361" s="134">
        <v>0.5</v>
      </c>
      <c r="G361" s="137">
        <v>1E-3</v>
      </c>
      <c r="H361" s="147"/>
      <c r="I361" s="147"/>
      <c r="J361" s="138">
        <f t="shared" si="16"/>
        <v>0</v>
      </c>
      <c r="K361" s="138">
        <f t="shared" si="17"/>
        <v>0</v>
      </c>
    </row>
    <row r="362" spans="1:11" x14ac:dyDescent="0.25">
      <c r="A362" s="139"/>
      <c r="B362" s="137">
        <v>2</v>
      </c>
      <c r="C362" s="137">
        <v>1</v>
      </c>
      <c r="D362" s="137">
        <v>12</v>
      </c>
      <c r="E362" s="137">
        <v>2</v>
      </c>
      <c r="F362" s="134">
        <v>0.5</v>
      </c>
      <c r="G362" s="137">
        <v>1E-3</v>
      </c>
      <c r="H362" s="147"/>
      <c r="I362" s="147"/>
      <c r="J362" s="138">
        <f t="shared" si="16"/>
        <v>0</v>
      </c>
      <c r="K362" s="138">
        <f t="shared" si="17"/>
        <v>0</v>
      </c>
    </row>
    <row r="363" spans="1:11" x14ac:dyDescent="0.25">
      <c r="A363" s="139"/>
      <c r="B363" s="137">
        <v>2</v>
      </c>
      <c r="C363" s="137">
        <v>1</v>
      </c>
      <c r="D363" s="137">
        <v>12</v>
      </c>
      <c r="E363" s="137">
        <v>2</v>
      </c>
      <c r="F363" s="134">
        <v>0.5</v>
      </c>
      <c r="G363" s="137">
        <v>1E-3</v>
      </c>
      <c r="H363" s="147"/>
      <c r="I363" s="147"/>
      <c r="J363" s="138">
        <f t="shared" si="16"/>
        <v>0</v>
      </c>
      <c r="K363" s="138">
        <f t="shared" si="17"/>
        <v>0</v>
      </c>
    </row>
    <row r="364" spans="1:11" x14ac:dyDescent="0.25">
      <c r="A364" s="139"/>
      <c r="B364" s="137">
        <v>2</v>
      </c>
      <c r="C364" s="137">
        <v>1</v>
      </c>
      <c r="D364" s="137">
        <v>12</v>
      </c>
      <c r="E364" s="137">
        <v>2</v>
      </c>
      <c r="F364" s="134">
        <v>0.5</v>
      </c>
      <c r="G364" s="137">
        <v>1E-3</v>
      </c>
      <c r="H364" s="147"/>
      <c r="I364" s="147"/>
      <c r="J364" s="138">
        <f t="shared" si="16"/>
        <v>0</v>
      </c>
      <c r="K364" s="138">
        <f t="shared" si="17"/>
        <v>0</v>
      </c>
    </row>
    <row r="365" spans="1:11" x14ac:dyDescent="0.25">
      <c r="A365" s="134"/>
      <c r="B365" s="137">
        <v>2</v>
      </c>
      <c r="C365" s="137">
        <v>1</v>
      </c>
      <c r="D365" s="137">
        <v>12</v>
      </c>
      <c r="E365" s="137">
        <v>2</v>
      </c>
      <c r="F365" s="134">
        <v>0.5</v>
      </c>
      <c r="G365" s="137">
        <v>1E-3</v>
      </c>
      <c r="H365" s="147"/>
      <c r="I365" s="147"/>
      <c r="J365" s="138">
        <f t="shared" si="16"/>
        <v>0</v>
      </c>
      <c r="K365" s="138">
        <f t="shared" si="17"/>
        <v>0</v>
      </c>
    </row>
    <row r="366" spans="1:11" ht="15.75" x14ac:dyDescent="0.25">
      <c r="A366" s="55"/>
      <c r="B366" s="55"/>
      <c r="C366" s="55"/>
      <c r="D366" s="55"/>
      <c r="E366" s="55"/>
      <c r="F366" s="55"/>
      <c r="G366" s="55"/>
      <c r="H366" s="55"/>
      <c r="J366" s="65" t="s">
        <v>224</v>
      </c>
      <c r="K366" s="73">
        <f>SUM(K351:K365)</f>
        <v>0</v>
      </c>
    </row>
    <row r="367" spans="1:11" ht="15.75" x14ac:dyDescent="0.25">
      <c r="A367" s="53" t="s">
        <v>203</v>
      </c>
    </row>
    <row r="368" spans="1:11" ht="17.25" x14ac:dyDescent="0.25">
      <c r="A368" s="178" t="s">
        <v>271</v>
      </c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</row>
    <row r="369" spans="1:11" ht="15.75" x14ac:dyDescent="0.25">
      <c r="A369" s="178" t="s">
        <v>272</v>
      </c>
      <c r="B369" s="178"/>
      <c r="C369" s="178"/>
      <c r="D369" s="178"/>
      <c r="E369" s="178"/>
      <c r="F369" s="178"/>
      <c r="G369" s="178"/>
      <c r="H369" s="178"/>
      <c r="I369" s="178"/>
      <c r="J369" s="178"/>
      <c r="K369" s="178"/>
    </row>
    <row r="370" spans="1:11" ht="15.75" x14ac:dyDescent="0.25">
      <c r="A370" s="178" t="s">
        <v>273</v>
      </c>
      <c r="B370" s="178"/>
      <c r="C370" s="178"/>
      <c r="D370" s="178"/>
      <c r="E370" s="178"/>
      <c r="F370" s="178"/>
      <c r="G370" s="178"/>
      <c r="H370" s="178"/>
      <c r="I370" s="178"/>
      <c r="J370" s="178"/>
      <c r="K370" s="178"/>
    </row>
    <row r="371" spans="1:11" ht="15.75" x14ac:dyDescent="0.25">
      <c r="A371" s="178" t="s">
        <v>274</v>
      </c>
      <c r="B371" s="178"/>
      <c r="C371" s="178"/>
      <c r="D371" s="178"/>
      <c r="E371" s="178"/>
      <c r="F371" s="178"/>
      <c r="G371" s="178"/>
      <c r="H371" s="178"/>
      <c r="I371" s="178"/>
      <c r="J371" s="178"/>
      <c r="K371" s="178"/>
    </row>
    <row r="372" spans="1:11" ht="15.75" x14ac:dyDescent="0.25">
      <c r="A372" s="178" t="s">
        <v>275</v>
      </c>
      <c r="B372" s="178"/>
      <c r="C372" s="178"/>
      <c r="D372" s="178"/>
      <c r="E372" s="178"/>
      <c r="F372" s="178"/>
      <c r="G372" s="178"/>
      <c r="H372" s="178"/>
      <c r="I372" s="178"/>
      <c r="J372" s="178"/>
      <c r="K372" s="178"/>
    </row>
    <row r="373" spans="1:11" ht="18.75" x14ac:dyDescent="0.25">
      <c r="A373" s="178" t="s">
        <v>276</v>
      </c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</row>
    <row r="374" spans="1:11" ht="31.5" x14ac:dyDescent="0.25">
      <c r="A374" s="52" t="s">
        <v>231</v>
      </c>
    </row>
    <row r="375" spans="1:11" ht="17.25" x14ac:dyDescent="0.25">
      <c r="A375" s="178" t="s">
        <v>277</v>
      </c>
      <c r="B375" s="178"/>
      <c r="C375" s="178"/>
      <c r="D375" s="178"/>
      <c r="E375" s="178"/>
      <c r="F375" s="178"/>
      <c r="G375" s="178"/>
      <c r="H375" s="178"/>
      <c r="I375" s="178"/>
      <c r="J375" s="178"/>
      <c r="K375" s="178"/>
    </row>
    <row r="376" spans="1:11" ht="15.75" x14ac:dyDescent="0.25">
      <c r="A376" s="178" t="s">
        <v>278</v>
      </c>
      <c r="B376" s="178"/>
      <c r="C376" s="178"/>
      <c r="D376" s="178"/>
      <c r="E376" s="178"/>
      <c r="F376" s="178"/>
      <c r="G376" s="178"/>
      <c r="H376" s="178"/>
      <c r="I376" s="178"/>
      <c r="J376" s="178"/>
      <c r="K376" s="178"/>
    </row>
    <row r="377" spans="1:11" ht="15.75" x14ac:dyDescent="0.25">
      <c r="A377" s="178" t="s">
        <v>279</v>
      </c>
      <c r="B377" s="178"/>
      <c r="C377" s="178"/>
      <c r="D377" s="178"/>
      <c r="E377" s="178"/>
      <c r="F377" s="178"/>
      <c r="G377" s="178"/>
      <c r="H377" s="178"/>
      <c r="I377" s="178"/>
      <c r="J377" s="178"/>
      <c r="K377" s="178"/>
    </row>
    <row r="378" spans="1:11" ht="39" customHeight="1" x14ac:dyDescent="0.25">
      <c r="A378" s="180" t="s">
        <v>280</v>
      </c>
      <c r="B378" s="180"/>
      <c r="C378" s="180"/>
      <c r="D378" s="180"/>
      <c r="E378" s="180"/>
      <c r="F378" s="180"/>
      <c r="G378" s="180"/>
      <c r="H378" s="180"/>
      <c r="I378" s="180"/>
      <c r="J378" s="180"/>
      <c r="K378" s="180"/>
    </row>
    <row r="379" spans="1:11" ht="15.75" x14ac:dyDescent="0.25">
      <c r="A379" s="53"/>
    </row>
    <row r="380" spans="1:11" ht="20.25" customHeight="1" x14ac:dyDescent="0.25">
      <c r="A380" s="180" t="s">
        <v>281</v>
      </c>
      <c r="B380" s="180"/>
      <c r="C380" s="180"/>
      <c r="D380" s="180"/>
      <c r="E380" s="180"/>
      <c r="F380" s="180"/>
      <c r="G380" s="180"/>
      <c r="H380" s="180"/>
      <c r="I380" s="180"/>
      <c r="J380" s="180"/>
      <c r="K380" s="180"/>
    </row>
    <row r="381" spans="1:11" ht="20.25" customHeight="1" x14ac:dyDescent="0.25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</row>
    <row r="382" spans="1:11" ht="20.25" customHeight="1" x14ac:dyDescent="0.35">
      <c r="A382" s="55"/>
      <c r="B382" t="s">
        <v>203</v>
      </c>
      <c r="C382" s="26"/>
      <c r="D382" s="2" t="s">
        <v>282</v>
      </c>
      <c r="E382" s="2" t="s">
        <v>45</v>
      </c>
      <c r="F382" s="2" t="s">
        <v>46</v>
      </c>
      <c r="G382" s="2" t="s">
        <v>252</v>
      </c>
      <c r="H382" s="68" t="s">
        <v>125</v>
      </c>
      <c r="I382" s="55"/>
      <c r="J382" s="55"/>
      <c r="K382" s="55"/>
    </row>
    <row r="383" spans="1:11" ht="20.25" customHeight="1" x14ac:dyDescent="0.25">
      <c r="A383" s="55"/>
      <c r="B383" s="19"/>
      <c r="C383" s="19"/>
      <c r="D383" s="152">
        <v>24</v>
      </c>
      <c r="E383" s="152">
        <v>0.36</v>
      </c>
      <c r="F383" s="147"/>
      <c r="G383" s="152">
        <v>365</v>
      </c>
      <c r="H383" s="146">
        <f>D383*E383*F383*G383</f>
        <v>0</v>
      </c>
      <c r="I383" s="55"/>
      <c r="J383" s="55"/>
      <c r="K383" s="55"/>
    </row>
    <row r="384" spans="1:11" ht="15.75" x14ac:dyDescent="0.25">
      <c r="A384" s="53" t="s">
        <v>203</v>
      </c>
    </row>
    <row r="385" spans="1:11" ht="15.75" x14ac:dyDescent="0.25">
      <c r="A385" s="178" t="s">
        <v>283</v>
      </c>
      <c r="B385" s="178"/>
      <c r="C385" s="178"/>
      <c r="D385" s="178"/>
      <c r="E385" s="178"/>
      <c r="F385" s="178"/>
      <c r="G385" s="178"/>
      <c r="H385" s="178"/>
      <c r="I385" s="178"/>
      <c r="J385" s="178"/>
      <c r="K385" s="178"/>
    </row>
    <row r="386" spans="1:11" ht="17.25" x14ac:dyDescent="0.25">
      <c r="A386" s="178" t="s">
        <v>284</v>
      </c>
      <c r="B386" s="178"/>
      <c r="C386" s="178"/>
      <c r="D386" s="178"/>
      <c r="E386" s="178"/>
      <c r="F386" s="178"/>
      <c r="G386" s="178"/>
      <c r="H386" s="178"/>
      <c r="I386" s="178"/>
      <c r="J386" s="178"/>
      <c r="K386" s="178"/>
    </row>
    <row r="387" spans="1:11" ht="17.25" x14ac:dyDescent="0.25">
      <c r="A387" s="178" t="s">
        <v>285</v>
      </c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</row>
    <row r="388" spans="1:11" ht="15.75" x14ac:dyDescent="0.25">
      <c r="A388" s="178" t="s">
        <v>286</v>
      </c>
      <c r="B388" s="178"/>
      <c r="C388" s="178"/>
      <c r="D388" s="178"/>
      <c r="E388" s="178"/>
      <c r="F388" s="178"/>
      <c r="G388" s="178"/>
      <c r="H388" s="178"/>
      <c r="I388" s="178"/>
      <c r="J388" s="178"/>
      <c r="K388" s="178"/>
    </row>
    <row r="389" spans="1:11" ht="15.75" x14ac:dyDescent="0.25">
      <c r="A389" s="177" t="s">
        <v>287</v>
      </c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</row>
    <row r="390" spans="1:11" ht="15.75" x14ac:dyDescent="0.25">
      <c r="A390" s="53"/>
    </row>
    <row r="391" spans="1:11" ht="18.75" x14ac:dyDescent="0.25">
      <c r="A391" s="177" t="s">
        <v>288</v>
      </c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</row>
    <row r="392" spans="1:11" ht="15.75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</row>
    <row r="393" spans="1:11" ht="18" x14ac:dyDescent="0.35">
      <c r="A393" s="54"/>
      <c r="B393" t="s">
        <v>203</v>
      </c>
      <c r="C393" s="26"/>
      <c r="D393" s="2" t="s">
        <v>47</v>
      </c>
      <c r="E393" s="2" t="s">
        <v>48</v>
      </c>
      <c r="F393" s="11" t="s">
        <v>252</v>
      </c>
      <c r="G393" s="68" t="s">
        <v>116</v>
      </c>
      <c r="H393" s="54"/>
      <c r="I393" s="54"/>
      <c r="J393" s="54"/>
      <c r="K393" s="54"/>
    </row>
    <row r="394" spans="1:11" ht="15.75" x14ac:dyDescent="0.25">
      <c r="A394" s="54"/>
      <c r="B394" s="19"/>
      <c r="C394" s="19"/>
      <c r="D394" s="153"/>
      <c r="E394" s="95">
        <v>0.46</v>
      </c>
      <c r="F394" s="95">
        <v>365</v>
      </c>
      <c r="G394" s="151">
        <f>D394*E394*F394</f>
        <v>0</v>
      </c>
      <c r="H394" s="54"/>
      <c r="I394" s="54"/>
      <c r="J394" s="54"/>
      <c r="K394" s="54"/>
    </row>
    <row r="395" spans="1:11" ht="15.75" x14ac:dyDescent="0.25">
      <c r="A395" s="53" t="s">
        <v>203</v>
      </c>
      <c r="B395" s="19"/>
      <c r="C395" s="19"/>
    </row>
    <row r="396" spans="1:11" ht="17.25" x14ac:dyDescent="0.25">
      <c r="A396" s="178" t="s">
        <v>289</v>
      </c>
      <c r="B396" s="178"/>
      <c r="C396" s="178"/>
      <c r="D396" s="178"/>
      <c r="E396" s="178"/>
      <c r="F396" s="178"/>
      <c r="G396" s="178"/>
      <c r="H396" s="178"/>
      <c r="I396" s="178"/>
      <c r="J396" s="178"/>
      <c r="K396" s="178"/>
    </row>
    <row r="397" spans="1:11" ht="17.25" x14ac:dyDescent="0.25">
      <c r="A397" s="178" t="s">
        <v>290</v>
      </c>
      <c r="B397" s="178"/>
      <c r="C397" s="178"/>
      <c r="D397" s="178"/>
      <c r="E397" s="178"/>
      <c r="F397" s="178"/>
      <c r="G397" s="178"/>
      <c r="H397" s="178"/>
      <c r="I397" s="178"/>
      <c r="J397" s="178"/>
      <c r="K397" s="178"/>
    </row>
    <row r="398" spans="1:11" ht="15.75" x14ac:dyDescent="0.25">
      <c r="A398" s="178" t="s">
        <v>291</v>
      </c>
      <c r="B398" s="178"/>
      <c r="C398" s="178"/>
      <c r="D398" s="178"/>
      <c r="E398" s="178"/>
      <c r="F398" s="178"/>
      <c r="G398" s="178"/>
      <c r="H398" s="178"/>
      <c r="I398" s="178"/>
      <c r="J398" s="178"/>
      <c r="K398" s="178"/>
    </row>
    <row r="399" spans="1:11" ht="31.5" x14ac:dyDescent="0.25">
      <c r="A399" s="52" t="s">
        <v>231</v>
      </c>
    </row>
    <row r="400" spans="1:11" ht="17.25" x14ac:dyDescent="0.25">
      <c r="A400" s="178" t="s">
        <v>292</v>
      </c>
      <c r="B400" s="178"/>
      <c r="C400" s="178"/>
      <c r="D400" s="178"/>
      <c r="E400" s="178"/>
      <c r="F400" s="178"/>
      <c r="G400" s="178"/>
      <c r="H400" s="178"/>
      <c r="I400" s="178"/>
      <c r="J400" s="178"/>
      <c r="K400" s="178"/>
    </row>
    <row r="401" spans="1:11" ht="17.25" x14ac:dyDescent="0.25">
      <c r="A401" s="178" t="s">
        <v>293</v>
      </c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</row>
    <row r="402" spans="1:11" ht="36.75" customHeight="1" x14ac:dyDescent="0.25">
      <c r="A402" s="181" t="s">
        <v>294</v>
      </c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</row>
    <row r="403" spans="1:11" ht="36" customHeight="1" x14ac:dyDescent="0.25">
      <c r="A403" s="180" t="s">
        <v>295</v>
      </c>
      <c r="B403" s="180"/>
      <c r="C403" s="180"/>
      <c r="D403" s="180"/>
      <c r="E403" s="180"/>
      <c r="F403" s="180"/>
      <c r="G403" s="180"/>
      <c r="H403" s="180"/>
      <c r="I403" s="180"/>
      <c r="J403" s="180"/>
      <c r="K403" s="180"/>
    </row>
    <row r="404" spans="1:11" ht="15.75" x14ac:dyDescent="0.25">
      <c r="A404" s="53"/>
    </row>
    <row r="406" spans="1:11" ht="15.75" x14ac:dyDescent="0.25">
      <c r="A406" s="53"/>
    </row>
    <row r="407" spans="1:11" ht="15.75" x14ac:dyDescent="0.25">
      <c r="A407" s="53"/>
    </row>
    <row r="408" spans="1:11" ht="15.75" x14ac:dyDescent="0.25">
      <c r="A408" s="53"/>
    </row>
    <row r="409" spans="1:11" ht="15.75" x14ac:dyDescent="0.25">
      <c r="A409" s="53"/>
      <c r="C409" t="s">
        <v>203</v>
      </c>
      <c r="D409" s="26"/>
    </row>
    <row r="410" spans="1:11" ht="15.75" x14ac:dyDescent="0.25">
      <c r="A410" s="53"/>
      <c r="E410" s="2" t="s">
        <v>49</v>
      </c>
      <c r="F410" s="93"/>
    </row>
    <row r="411" spans="1:11" ht="15.75" x14ac:dyDescent="0.25">
      <c r="A411" s="53"/>
      <c r="E411" s="2" t="s">
        <v>44</v>
      </c>
      <c r="F411" s="93"/>
    </row>
    <row r="412" spans="1:11" ht="18" x14ac:dyDescent="0.35">
      <c r="A412" s="53"/>
      <c r="E412" s="2" t="s">
        <v>50</v>
      </c>
      <c r="F412" s="93">
        <f>F413+F414*F415+0.25*F416+F417</f>
        <v>0</v>
      </c>
    </row>
    <row r="413" spans="1:11" ht="15.75" x14ac:dyDescent="0.25">
      <c r="A413" s="53"/>
      <c r="E413" s="2" t="s">
        <v>51</v>
      </c>
      <c r="F413" s="93"/>
    </row>
    <row r="414" spans="1:11" ht="15.75" x14ac:dyDescent="0.25">
      <c r="A414" s="53"/>
      <c r="E414" s="2" t="s">
        <v>52</v>
      </c>
      <c r="F414" s="93"/>
    </row>
    <row r="415" spans="1:11" ht="18" x14ac:dyDescent="0.35">
      <c r="A415" s="53"/>
      <c r="E415" s="2" t="s">
        <v>53</v>
      </c>
      <c r="F415" s="93"/>
    </row>
    <row r="416" spans="1:11" ht="18" x14ac:dyDescent="0.35">
      <c r="A416" s="53"/>
      <c r="E416" s="2" t="s">
        <v>54</v>
      </c>
      <c r="F416" s="93"/>
    </row>
    <row r="417" spans="1:11" ht="18" x14ac:dyDescent="0.35">
      <c r="A417" s="53"/>
      <c r="E417" s="2" t="s">
        <v>55</v>
      </c>
      <c r="F417" s="93"/>
    </row>
    <row r="418" spans="1:11" ht="18" x14ac:dyDescent="0.35">
      <c r="A418" s="53"/>
      <c r="E418" s="2" t="s">
        <v>56</v>
      </c>
      <c r="F418" s="93"/>
    </row>
    <row r="419" spans="1:11" ht="15.75" x14ac:dyDescent="0.25">
      <c r="A419" s="53"/>
      <c r="E419" s="12" t="s">
        <v>57</v>
      </c>
      <c r="F419" s="93">
        <v>0.1</v>
      </c>
    </row>
    <row r="420" spans="1:11" ht="18" x14ac:dyDescent="0.35">
      <c r="A420" s="53"/>
      <c r="E420" s="2" t="s">
        <v>58</v>
      </c>
      <c r="F420" s="93"/>
    </row>
    <row r="421" spans="1:11" ht="18" x14ac:dyDescent="0.35">
      <c r="A421" s="53"/>
      <c r="E421" s="2" t="s">
        <v>59</v>
      </c>
      <c r="F421" s="93"/>
    </row>
    <row r="422" spans="1:11" ht="18" x14ac:dyDescent="0.35">
      <c r="A422" s="53"/>
      <c r="E422" s="2" t="s">
        <v>60</v>
      </c>
      <c r="F422" s="93"/>
    </row>
    <row r="423" spans="1:11" ht="18.75" x14ac:dyDescent="0.35">
      <c r="A423" s="53"/>
      <c r="E423" s="4" t="s">
        <v>41</v>
      </c>
      <c r="F423" s="2">
        <f>(F410*F411*(F412-F418))/F419*(F420*F421*F422)</f>
        <v>0</v>
      </c>
    </row>
    <row r="424" spans="1:11" ht="15.75" x14ac:dyDescent="0.25">
      <c r="A424" s="53"/>
    </row>
    <row r="425" spans="1:11" ht="15.75" x14ac:dyDescent="0.25">
      <c r="A425" s="53" t="s">
        <v>203</v>
      </c>
    </row>
    <row r="426" spans="1:11" ht="19.5" customHeight="1" x14ac:dyDescent="0.25">
      <c r="A426" s="182" t="s">
        <v>297</v>
      </c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</row>
    <row r="427" spans="1:11" ht="15.75" x14ac:dyDescent="0.25">
      <c r="A427" s="178" t="s">
        <v>296</v>
      </c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</row>
    <row r="428" spans="1:11" ht="17.25" x14ac:dyDescent="0.25">
      <c r="A428" s="178" t="s">
        <v>298</v>
      </c>
      <c r="B428" s="178"/>
      <c r="C428" s="178"/>
      <c r="D428" s="178"/>
      <c r="E428" s="178"/>
      <c r="F428" s="178"/>
      <c r="G428" s="178"/>
      <c r="H428" s="178"/>
      <c r="I428" s="178"/>
      <c r="J428" s="178"/>
      <c r="K428" s="178"/>
    </row>
    <row r="429" spans="1:11" ht="15.75" x14ac:dyDescent="0.25">
      <c r="A429" s="53"/>
    </row>
    <row r="430" spans="1:11" ht="18.75" x14ac:dyDescent="0.25">
      <c r="A430" s="177" t="s">
        <v>299</v>
      </c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</row>
    <row r="431" spans="1:11" ht="15.75" x14ac:dyDescent="0.25">
      <c r="A431" s="53" t="s">
        <v>203</v>
      </c>
    </row>
    <row r="432" spans="1:11" ht="15.75" x14ac:dyDescent="0.25">
      <c r="A432" s="178" t="s">
        <v>300</v>
      </c>
      <c r="B432" s="178"/>
      <c r="C432" s="178"/>
      <c r="D432" s="178"/>
      <c r="E432" s="178"/>
      <c r="F432" s="178"/>
      <c r="G432" s="178"/>
      <c r="H432" s="178"/>
      <c r="I432" s="178"/>
      <c r="J432" s="178"/>
      <c r="K432" s="178"/>
    </row>
    <row r="433" spans="1:11" ht="31.5" customHeight="1" x14ac:dyDescent="0.25">
      <c r="A433" s="182" t="s">
        <v>301</v>
      </c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</row>
    <row r="434" spans="1:11" ht="17.25" x14ac:dyDescent="0.25">
      <c r="A434" s="178" t="s">
        <v>302</v>
      </c>
      <c r="B434" s="178"/>
      <c r="C434" s="178"/>
      <c r="D434" s="178"/>
      <c r="E434" s="178"/>
      <c r="F434" s="178"/>
      <c r="G434" s="178"/>
      <c r="H434" s="178"/>
      <c r="I434" s="178"/>
      <c r="J434" s="178"/>
      <c r="K434" s="178"/>
    </row>
    <row r="435" spans="1:11" ht="17.25" x14ac:dyDescent="0.25">
      <c r="A435" s="178" t="s">
        <v>303</v>
      </c>
      <c r="B435" s="178"/>
      <c r="C435" s="178"/>
      <c r="D435" s="178"/>
      <c r="E435" s="178"/>
      <c r="F435" s="178"/>
      <c r="G435" s="178"/>
      <c r="H435" s="178"/>
      <c r="I435" s="178"/>
      <c r="J435" s="178"/>
      <c r="K435" s="178"/>
    </row>
    <row r="436" spans="1:11" ht="17.25" x14ac:dyDescent="0.25">
      <c r="A436" s="178" t="s">
        <v>304</v>
      </c>
      <c r="B436" s="178"/>
      <c r="C436" s="178"/>
      <c r="D436" s="178"/>
      <c r="E436" s="178"/>
      <c r="F436" s="178"/>
      <c r="G436" s="178"/>
      <c r="H436" s="178"/>
      <c r="I436" s="178"/>
      <c r="J436" s="178"/>
      <c r="K436" s="178"/>
    </row>
    <row r="437" spans="1:11" ht="17.25" x14ac:dyDescent="0.25">
      <c r="A437" s="178" t="s">
        <v>305</v>
      </c>
      <c r="B437" s="178"/>
      <c r="C437" s="178"/>
      <c r="D437" s="178"/>
      <c r="E437" s="178"/>
      <c r="F437" s="178"/>
      <c r="G437" s="178"/>
      <c r="H437" s="178"/>
      <c r="I437" s="178"/>
      <c r="J437" s="178"/>
      <c r="K437" s="178"/>
    </row>
    <row r="438" spans="1:11" ht="15.75" x14ac:dyDescent="0.25">
      <c r="A438" s="178" t="s">
        <v>306</v>
      </c>
      <c r="B438" s="178"/>
      <c r="C438" s="178"/>
      <c r="D438" s="178"/>
      <c r="E438" s="178"/>
      <c r="F438" s="178"/>
      <c r="G438" s="178"/>
      <c r="H438" s="178"/>
      <c r="I438" s="178"/>
      <c r="J438" s="178"/>
      <c r="K438" s="178"/>
    </row>
    <row r="439" spans="1:11" ht="17.25" x14ac:dyDescent="0.25">
      <c r="A439" s="178" t="s">
        <v>307</v>
      </c>
      <c r="B439" s="178"/>
      <c r="C439" s="178"/>
      <c r="D439" s="178"/>
      <c r="E439" s="178"/>
      <c r="F439" s="178"/>
      <c r="G439" s="178"/>
      <c r="H439" s="178"/>
      <c r="I439" s="178"/>
      <c r="J439" s="178"/>
      <c r="K439" s="178"/>
    </row>
    <row r="440" spans="1:11" ht="15.75" x14ac:dyDescent="0.25">
      <c r="A440" s="179" t="s">
        <v>308</v>
      </c>
      <c r="B440" s="179"/>
      <c r="C440" s="179"/>
      <c r="D440" s="179"/>
      <c r="E440" s="179"/>
      <c r="F440" s="179"/>
      <c r="G440" s="179"/>
      <c r="H440" s="179"/>
      <c r="I440" s="179"/>
      <c r="J440" s="179"/>
      <c r="K440" s="179"/>
    </row>
    <row r="441" spans="1:11" ht="15.75" x14ac:dyDescent="0.25">
      <c r="A441" s="179" t="s">
        <v>309</v>
      </c>
      <c r="B441" s="179"/>
      <c r="C441" s="179"/>
      <c r="D441" s="179"/>
      <c r="E441" s="179"/>
      <c r="F441" s="179"/>
      <c r="G441" s="179"/>
      <c r="H441" s="179"/>
      <c r="I441" s="179"/>
      <c r="J441" s="179"/>
      <c r="K441" s="179"/>
    </row>
    <row r="442" spans="1:11" ht="15.75" x14ac:dyDescent="0.25">
      <c r="A442" s="179" t="s">
        <v>310</v>
      </c>
      <c r="B442" s="179"/>
      <c r="C442" s="179"/>
      <c r="D442" s="179"/>
      <c r="E442" s="179"/>
      <c r="F442" s="179"/>
      <c r="G442" s="179"/>
      <c r="H442" s="179"/>
      <c r="I442" s="179"/>
      <c r="J442" s="179"/>
      <c r="K442" s="179"/>
    </row>
    <row r="443" spans="1:11" ht="17.25" x14ac:dyDescent="0.25">
      <c r="A443" s="178" t="s">
        <v>311</v>
      </c>
      <c r="B443" s="178"/>
      <c r="C443" s="178"/>
      <c r="D443" s="178"/>
      <c r="E443" s="178"/>
      <c r="F443" s="178"/>
      <c r="G443" s="178"/>
      <c r="H443" s="178"/>
      <c r="I443" s="178"/>
      <c r="J443" s="178"/>
      <c r="K443" s="178"/>
    </row>
    <row r="444" spans="1:11" ht="17.25" x14ac:dyDescent="0.25">
      <c r="A444" s="178" t="s">
        <v>312</v>
      </c>
      <c r="B444" s="178"/>
      <c r="C444" s="178"/>
      <c r="D444" s="178"/>
      <c r="E444" s="178"/>
      <c r="F444" s="178"/>
      <c r="G444" s="178"/>
      <c r="H444" s="178"/>
      <c r="I444" s="178"/>
      <c r="J444" s="178"/>
      <c r="K444" s="178"/>
    </row>
    <row r="445" spans="1:11" ht="31.5" x14ac:dyDescent="0.25">
      <c r="A445" s="52" t="s">
        <v>231</v>
      </c>
    </row>
    <row r="446" spans="1:11" ht="47.25" customHeight="1" x14ac:dyDescent="0.25">
      <c r="A446" s="182" t="s">
        <v>313</v>
      </c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</row>
    <row r="447" spans="1:11" ht="33.75" customHeight="1" x14ac:dyDescent="0.25">
      <c r="A447" s="182" t="s">
        <v>314</v>
      </c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</row>
    <row r="448" spans="1:11" ht="31.5" customHeight="1" x14ac:dyDescent="0.25">
      <c r="A448" s="180" t="s">
        <v>315</v>
      </c>
      <c r="B448" s="180"/>
      <c r="C448" s="180"/>
      <c r="D448" s="180"/>
      <c r="E448" s="180"/>
      <c r="F448" s="180"/>
      <c r="G448" s="180"/>
      <c r="H448" s="180"/>
      <c r="I448" s="180"/>
      <c r="J448" s="180"/>
      <c r="K448" s="180"/>
    </row>
    <row r="449" spans="1:11" ht="29.25" customHeight="1" x14ac:dyDescent="0.25">
      <c r="A449" s="191" t="s">
        <v>316</v>
      </c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</row>
    <row r="450" spans="1:11" ht="15.75" x14ac:dyDescent="0.25">
      <c r="A450" s="53"/>
    </row>
    <row r="451" spans="1:11" ht="18.75" x14ac:dyDescent="0.25">
      <c r="A451" s="177" t="s">
        <v>317</v>
      </c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</row>
    <row r="452" spans="1:11" ht="15.75" x14ac:dyDescent="0.2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</row>
    <row r="453" spans="1:11" ht="18.75" x14ac:dyDescent="0.35">
      <c r="A453" s="54"/>
      <c r="B453" s="54"/>
      <c r="C453" s="7" t="s">
        <v>64</v>
      </c>
      <c r="D453" s="2" t="s">
        <v>61</v>
      </c>
      <c r="E453" s="2" t="s">
        <v>62</v>
      </c>
      <c r="F453" s="4" t="s">
        <v>38</v>
      </c>
      <c r="G453" s="2" t="s">
        <v>63</v>
      </c>
      <c r="H453" s="54"/>
      <c r="I453" s="54"/>
      <c r="J453" s="54"/>
      <c r="K453" s="54"/>
    </row>
    <row r="454" spans="1:11" ht="15.75" x14ac:dyDescent="0.25">
      <c r="A454" s="54"/>
      <c r="B454" s="54"/>
      <c r="C454" s="70">
        <f>D454+E454+F454+G454</f>
        <v>0</v>
      </c>
      <c r="D454" s="25">
        <f>H490</f>
        <v>0</v>
      </c>
      <c r="E454" s="25">
        <f>I530</f>
        <v>0</v>
      </c>
      <c r="F454" s="25">
        <f>K573</f>
        <v>0</v>
      </c>
      <c r="G454" s="25">
        <f>G545</f>
        <v>0</v>
      </c>
      <c r="H454" s="54"/>
      <c r="I454" s="54"/>
      <c r="J454" s="54"/>
      <c r="K454" s="54"/>
    </row>
    <row r="455" spans="1:11" ht="15.75" x14ac:dyDescent="0.25">
      <c r="A455" s="54"/>
      <c r="B455" s="54"/>
      <c r="C455" s="31"/>
      <c r="D455" s="24"/>
      <c r="E455" s="24"/>
      <c r="F455" s="24"/>
      <c r="G455" s="1"/>
      <c r="H455" s="54"/>
      <c r="I455" s="54"/>
      <c r="J455" s="54"/>
      <c r="K455" s="54"/>
    </row>
    <row r="456" spans="1:11" ht="15.75" x14ac:dyDescent="0.25">
      <c r="A456" s="53" t="s">
        <v>203</v>
      </c>
    </row>
    <row r="457" spans="1:11" ht="36.75" customHeight="1" x14ac:dyDescent="0.25">
      <c r="A457" s="180" t="s">
        <v>318</v>
      </c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</row>
    <row r="458" spans="1:11" ht="15.75" x14ac:dyDescent="0.25">
      <c r="A458" s="53"/>
    </row>
    <row r="460" spans="1:11" ht="15.75" x14ac:dyDescent="0.25">
      <c r="A460" s="53"/>
    </row>
    <row r="461" spans="1:11" ht="15.75" x14ac:dyDescent="0.25">
      <c r="A461" s="53"/>
    </row>
    <row r="462" spans="1:11" ht="38.25" customHeight="1" x14ac:dyDescent="0.25">
      <c r="A462" s="53"/>
      <c r="B462" s="163" t="s">
        <v>203</v>
      </c>
      <c r="C462" s="77" t="s">
        <v>221</v>
      </c>
      <c r="D462" s="77" t="s">
        <v>222</v>
      </c>
      <c r="E462" s="15" t="s">
        <v>99</v>
      </c>
      <c r="F462" s="76" t="s">
        <v>225</v>
      </c>
      <c r="G462" s="15" t="s">
        <v>65</v>
      </c>
      <c r="H462" s="14" t="s">
        <v>124</v>
      </c>
    </row>
    <row r="463" spans="1:11" ht="14.25" customHeight="1" x14ac:dyDescent="0.25">
      <c r="A463" s="53"/>
      <c r="C463" s="110">
        <v>25</v>
      </c>
      <c r="D463" s="110"/>
      <c r="E463" s="154"/>
      <c r="F463" s="110">
        <v>0.78500000000000003</v>
      </c>
      <c r="G463" s="154"/>
      <c r="H463" s="155">
        <f>F463*(E463)^2*G463</f>
        <v>0</v>
      </c>
    </row>
    <row r="464" spans="1:11" ht="14.25" customHeight="1" x14ac:dyDescent="0.25">
      <c r="A464" s="53"/>
      <c r="C464" s="110">
        <v>32</v>
      </c>
      <c r="D464" s="110"/>
      <c r="E464" s="154"/>
      <c r="F464" s="110">
        <v>0.78500000000000003</v>
      </c>
      <c r="G464" s="154"/>
      <c r="H464" s="155">
        <f t="shared" ref="H464:H489" si="18">F464*(E464)^2*G464</f>
        <v>0</v>
      </c>
    </row>
    <row r="465" spans="1:8" ht="14.25" customHeight="1" x14ac:dyDescent="0.25">
      <c r="A465" s="53"/>
      <c r="C465" s="110">
        <v>40</v>
      </c>
      <c r="D465" s="110"/>
      <c r="E465" s="154"/>
      <c r="F465" s="110">
        <v>0.78500000000000003</v>
      </c>
      <c r="G465" s="154"/>
      <c r="H465" s="155">
        <f t="shared" si="18"/>
        <v>0</v>
      </c>
    </row>
    <row r="466" spans="1:8" ht="14.25" customHeight="1" x14ac:dyDescent="0.25">
      <c r="A466" s="53"/>
      <c r="C466" s="110">
        <v>50</v>
      </c>
      <c r="D466" s="110"/>
      <c r="E466" s="154"/>
      <c r="F466" s="110">
        <v>0.78500000000000003</v>
      </c>
      <c r="G466" s="154"/>
      <c r="H466" s="155">
        <f t="shared" si="18"/>
        <v>0</v>
      </c>
    </row>
    <row r="467" spans="1:8" ht="14.25" customHeight="1" x14ac:dyDescent="0.25">
      <c r="A467" s="53"/>
      <c r="C467" s="110">
        <v>63</v>
      </c>
      <c r="D467" s="110"/>
      <c r="E467" s="154"/>
      <c r="F467" s="110">
        <v>0.78500000000000003</v>
      </c>
      <c r="G467" s="154"/>
      <c r="H467" s="155">
        <f t="shared" si="18"/>
        <v>0</v>
      </c>
    </row>
    <row r="468" spans="1:8" ht="14.25" customHeight="1" x14ac:dyDescent="0.25">
      <c r="A468" s="53"/>
      <c r="C468" s="110">
        <v>75</v>
      </c>
      <c r="D468" s="110"/>
      <c r="E468" s="154"/>
      <c r="F468" s="110">
        <v>0.78500000000000003</v>
      </c>
      <c r="G468" s="154"/>
      <c r="H468" s="155">
        <f t="shared" si="18"/>
        <v>0</v>
      </c>
    </row>
    <row r="469" spans="1:8" ht="14.25" customHeight="1" x14ac:dyDescent="0.25">
      <c r="A469" s="53"/>
      <c r="C469" s="110">
        <v>90</v>
      </c>
      <c r="D469" s="110"/>
      <c r="E469" s="154"/>
      <c r="F469" s="110">
        <v>0.78500000000000003</v>
      </c>
      <c r="G469" s="154"/>
      <c r="H469" s="155">
        <f t="shared" si="18"/>
        <v>0</v>
      </c>
    </row>
    <row r="470" spans="1:8" ht="14.25" customHeight="1" x14ac:dyDescent="0.25">
      <c r="A470" s="53"/>
      <c r="C470" s="110">
        <v>100</v>
      </c>
      <c r="D470" s="110"/>
      <c r="E470" s="154"/>
      <c r="F470" s="110">
        <v>0.78500000000000003</v>
      </c>
      <c r="G470" s="154"/>
      <c r="H470" s="155">
        <f t="shared" si="18"/>
        <v>0</v>
      </c>
    </row>
    <row r="471" spans="1:8" ht="14.25" customHeight="1" x14ac:dyDescent="0.25">
      <c r="A471" s="53"/>
      <c r="C471" s="110">
        <v>125</v>
      </c>
      <c r="D471" s="110"/>
      <c r="E471" s="154"/>
      <c r="F471" s="110">
        <v>0.78500000000000003</v>
      </c>
      <c r="G471" s="154"/>
      <c r="H471" s="155">
        <f t="shared" si="18"/>
        <v>0</v>
      </c>
    </row>
    <row r="472" spans="1:8" ht="14.25" customHeight="1" x14ac:dyDescent="0.25">
      <c r="A472" s="53"/>
      <c r="C472" s="110">
        <v>150</v>
      </c>
      <c r="D472" s="110"/>
      <c r="E472" s="154"/>
      <c r="F472" s="110">
        <v>0.78500000000000003</v>
      </c>
      <c r="G472" s="154"/>
      <c r="H472" s="155">
        <f t="shared" si="18"/>
        <v>0</v>
      </c>
    </row>
    <row r="473" spans="1:8" ht="14.25" customHeight="1" x14ac:dyDescent="0.25">
      <c r="A473" s="53"/>
      <c r="C473" s="110">
        <v>160</v>
      </c>
      <c r="D473" s="110"/>
      <c r="E473" s="154"/>
      <c r="F473" s="110">
        <v>0.78500000000000003</v>
      </c>
      <c r="G473" s="154"/>
      <c r="H473" s="155">
        <f t="shared" si="18"/>
        <v>0</v>
      </c>
    </row>
    <row r="474" spans="1:8" ht="14.25" customHeight="1" x14ac:dyDescent="0.25">
      <c r="A474" s="53"/>
      <c r="C474" s="110">
        <v>180</v>
      </c>
      <c r="D474" s="110"/>
      <c r="E474" s="154"/>
      <c r="F474" s="110">
        <v>0.78500000000000003</v>
      </c>
      <c r="G474" s="154"/>
      <c r="H474" s="155">
        <f t="shared" si="18"/>
        <v>0</v>
      </c>
    </row>
    <row r="475" spans="1:8" ht="14.25" customHeight="1" x14ac:dyDescent="0.25">
      <c r="A475" s="53"/>
      <c r="C475" s="110">
        <v>200</v>
      </c>
      <c r="D475" s="110"/>
      <c r="E475" s="154"/>
      <c r="F475" s="110">
        <v>0.78500000000000003</v>
      </c>
      <c r="G475" s="154"/>
      <c r="H475" s="155">
        <f t="shared" si="18"/>
        <v>0</v>
      </c>
    </row>
    <row r="476" spans="1:8" ht="14.25" customHeight="1" x14ac:dyDescent="0.25">
      <c r="A476" s="53"/>
      <c r="C476" s="110">
        <v>225</v>
      </c>
      <c r="D476" s="110"/>
      <c r="E476" s="154"/>
      <c r="F476" s="110">
        <v>0.78500000000000003</v>
      </c>
      <c r="G476" s="154"/>
      <c r="H476" s="155">
        <f t="shared" si="18"/>
        <v>0</v>
      </c>
    </row>
    <row r="477" spans="1:8" ht="14.25" customHeight="1" x14ac:dyDescent="0.25">
      <c r="A477" s="53"/>
      <c r="C477" s="110">
        <v>250</v>
      </c>
      <c r="D477" s="110"/>
      <c r="E477" s="154"/>
      <c r="F477" s="110">
        <v>0.78500000000000003</v>
      </c>
      <c r="G477" s="154"/>
      <c r="H477" s="155">
        <f t="shared" si="18"/>
        <v>0</v>
      </c>
    </row>
    <row r="478" spans="1:8" ht="14.25" customHeight="1" x14ac:dyDescent="0.25">
      <c r="A478" s="53"/>
      <c r="C478" s="110">
        <v>300</v>
      </c>
      <c r="D478" s="110"/>
      <c r="E478" s="154"/>
      <c r="F478" s="110">
        <v>0.78500000000000003</v>
      </c>
      <c r="G478" s="154"/>
      <c r="H478" s="155">
        <f t="shared" si="18"/>
        <v>0</v>
      </c>
    </row>
    <row r="479" spans="1:8" ht="14.25" customHeight="1" x14ac:dyDescent="0.25">
      <c r="A479" s="53"/>
      <c r="C479" s="110">
        <v>350</v>
      </c>
      <c r="D479" s="110"/>
      <c r="E479" s="154"/>
      <c r="F479" s="110">
        <v>0.78500000000000003</v>
      </c>
      <c r="G479" s="154"/>
      <c r="H479" s="155">
        <f t="shared" si="18"/>
        <v>0</v>
      </c>
    </row>
    <row r="480" spans="1:8" ht="14.25" customHeight="1" x14ac:dyDescent="0.25">
      <c r="A480" s="53"/>
      <c r="C480" s="110">
        <v>400</v>
      </c>
      <c r="D480" s="110"/>
      <c r="E480" s="154"/>
      <c r="F480" s="110">
        <v>0.78500000000000003</v>
      </c>
      <c r="G480" s="154"/>
      <c r="H480" s="155">
        <f t="shared" si="18"/>
        <v>0</v>
      </c>
    </row>
    <row r="481" spans="1:11" ht="14.25" customHeight="1" x14ac:dyDescent="0.25">
      <c r="A481" s="53"/>
      <c r="C481" s="110">
        <v>450</v>
      </c>
      <c r="D481" s="110"/>
      <c r="E481" s="154"/>
      <c r="F481" s="110">
        <v>0.78500000000000003</v>
      </c>
      <c r="G481" s="154"/>
      <c r="H481" s="155">
        <f t="shared" si="18"/>
        <v>0</v>
      </c>
    </row>
    <row r="482" spans="1:11" ht="14.25" customHeight="1" x14ac:dyDescent="0.25">
      <c r="A482" s="53"/>
      <c r="C482" s="110">
        <v>500</v>
      </c>
      <c r="D482" s="110"/>
      <c r="E482" s="154"/>
      <c r="F482" s="110">
        <v>0.78500000000000003</v>
      </c>
      <c r="G482" s="154"/>
      <c r="H482" s="155">
        <f t="shared" si="18"/>
        <v>0</v>
      </c>
    </row>
    <row r="483" spans="1:11" ht="14.25" customHeight="1" x14ac:dyDescent="0.25">
      <c r="A483" s="53"/>
      <c r="C483" s="110">
        <v>600</v>
      </c>
      <c r="D483" s="110"/>
      <c r="E483" s="154"/>
      <c r="F483" s="110">
        <v>0.78500000000000003</v>
      </c>
      <c r="G483" s="154"/>
      <c r="H483" s="155">
        <f t="shared" si="18"/>
        <v>0</v>
      </c>
    </row>
    <row r="484" spans="1:11" ht="14.25" customHeight="1" x14ac:dyDescent="0.25">
      <c r="A484" s="53"/>
      <c r="C484" s="110">
        <v>700</v>
      </c>
      <c r="D484" s="110"/>
      <c r="E484" s="154"/>
      <c r="F484" s="110">
        <v>0.78500000000000003</v>
      </c>
      <c r="G484" s="154"/>
      <c r="H484" s="155">
        <f t="shared" si="18"/>
        <v>0</v>
      </c>
    </row>
    <row r="485" spans="1:11" ht="14.25" customHeight="1" x14ac:dyDescent="0.25">
      <c r="A485" s="53"/>
      <c r="C485" s="110">
        <v>800</v>
      </c>
      <c r="D485" s="110"/>
      <c r="E485" s="154"/>
      <c r="F485" s="110">
        <v>0.78500000000000003</v>
      </c>
      <c r="G485" s="154"/>
      <c r="H485" s="155">
        <f t="shared" si="18"/>
        <v>0</v>
      </c>
    </row>
    <row r="486" spans="1:11" ht="14.25" customHeight="1" x14ac:dyDescent="0.25">
      <c r="A486" s="53"/>
      <c r="C486" s="110">
        <v>900</v>
      </c>
      <c r="D486" s="110"/>
      <c r="E486" s="154"/>
      <c r="F486" s="110">
        <v>0.78500000000000003</v>
      </c>
      <c r="G486" s="154"/>
      <c r="H486" s="155">
        <f t="shared" si="18"/>
        <v>0</v>
      </c>
    </row>
    <row r="487" spans="1:11" ht="14.25" customHeight="1" x14ac:dyDescent="0.25">
      <c r="A487" s="53"/>
      <c r="C487" s="110">
        <v>1000</v>
      </c>
      <c r="D487" s="110"/>
      <c r="E487" s="154"/>
      <c r="F487" s="110">
        <v>0.78500000000000003</v>
      </c>
      <c r="G487" s="154"/>
      <c r="H487" s="155">
        <f t="shared" si="18"/>
        <v>0</v>
      </c>
    </row>
    <row r="488" spans="1:11" ht="14.25" customHeight="1" x14ac:dyDescent="0.25">
      <c r="A488" s="53"/>
      <c r="C488" s="110">
        <v>1100</v>
      </c>
      <c r="D488" s="110"/>
      <c r="E488" s="154"/>
      <c r="F488" s="110">
        <v>0.78500000000000003</v>
      </c>
      <c r="G488" s="154"/>
      <c r="H488" s="155">
        <f t="shared" si="18"/>
        <v>0</v>
      </c>
    </row>
    <row r="489" spans="1:11" ht="14.25" customHeight="1" x14ac:dyDescent="0.25">
      <c r="A489" s="53"/>
      <c r="C489" s="110">
        <v>1200</v>
      </c>
      <c r="D489" s="110"/>
      <c r="E489" s="154"/>
      <c r="F489" s="110">
        <v>0.78500000000000003</v>
      </c>
      <c r="G489" s="154"/>
      <c r="H489" s="155">
        <f t="shared" si="18"/>
        <v>0</v>
      </c>
    </row>
    <row r="490" spans="1:11" ht="14.25" customHeight="1" x14ac:dyDescent="0.25">
      <c r="A490" s="53"/>
      <c r="D490" s="19"/>
      <c r="E490" s="19"/>
      <c r="F490" s="19"/>
      <c r="G490" s="45" t="s">
        <v>327</v>
      </c>
      <c r="H490" s="103">
        <f>SUM(H463:H489)</f>
        <v>0</v>
      </c>
    </row>
    <row r="491" spans="1:11" ht="14.25" customHeight="1" x14ac:dyDescent="0.25">
      <c r="A491" s="53"/>
    </row>
    <row r="492" spans="1:11" ht="14.25" customHeight="1" x14ac:dyDescent="0.25">
      <c r="A492" s="199" t="s">
        <v>319</v>
      </c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</row>
    <row r="493" spans="1:11" ht="15.75" x14ac:dyDescent="0.25">
      <c r="A493" s="53" t="s">
        <v>203</v>
      </c>
    </row>
    <row r="494" spans="1:11" ht="15.75" x14ac:dyDescent="0.25">
      <c r="A494" s="190" t="s">
        <v>320</v>
      </c>
      <c r="B494" s="190"/>
      <c r="C494" s="190"/>
      <c r="D494" s="190"/>
      <c r="E494" s="190"/>
      <c r="F494" s="190"/>
      <c r="G494" s="190"/>
      <c r="H494" s="190"/>
      <c r="I494" s="190"/>
      <c r="J494" s="190"/>
      <c r="K494" s="190"/>
    </row>
    <row r="495" spans="1:11" ht="15.75" x14ac:dyDescent="0.25">
      <c r="A495" s="178" t="s">
        <v>321</v>
      </c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</row>
    <row r="496" spans="1:11" ht="15.75" x14ac:dyDescent="0.25">
      <c r="A496" s="178" t="s">
        <v>322</v>
      </c>
      <c r="B496" s="178"/>
      <c r="C496" s="178"/>
      <c r="D496" s="178"/>
      <c r="E496" s="178"/>
      <c r="F496" s="178"/>
      <c r="G496" s="178"/>
      <c r="H496" s="178"/>
      <c r="I496" s="178"/>
      <c r="J496" s="178"/>
      <c r="K496" s="178"/>
    </row>
    <row r="497" spans="1:11" ht="15.75" x14ac:dyDescent="0.25">
      <c r="A497" s="178" t="s">
        <v>323</v>
      </c>
      <c r="B497" s="178"/>
      <c r="C497" s="178"/>
      <c r="D497" s="178"/>
      <c r="E497" s="178"/>
      <c r="F497" s="178"/>
      <c r="G497" s="178"/>
      <c r="H497" s="178"/>
      <c r="I497" s="178"/>
      <c r="J497" s="178"/>
      <c r="K497" s="178"/>
    </row>
    <row r="498" spans="1:11" ht="33.75" customHeight="1" x14ac:dyDescent="0.25">
      <c r="A498" s="182" t="s">
        <v>324</v>
      </c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</row>
    <row r="499" spans="1:11" ht="15.75" x14ac:dyDescent="0.25">
      <c r="A499" s="53"/>
    </row>
    <row r="500" spans="1:11" ht="18.75" x14ac:dyDescent="0.25">
      <c r="A500" s="177" t="s">
        <v>325</v>
      </c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</row>
    <row r="501" spans="1:11" ht="15.75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</row>
    <row r="502" spans="1:11" ht="63.75" x14ac:dyDescent="0.25">
      <c r="A502" s="106"/>
      <c r="B502" s="77" t="s">
        <v>221</v>
      </c>
      <c r="C502" s="77" t="s">
        <v>222</v>
      </c>
      <c r="D502" s="78" t="s">
        <v>225</v>
      </c>
      <c r="E502" s="15" t="s">
        <v>31</v>
      </c>
      <c r="F502" s="15" t="s">
        <v>32</v>
      </c>
      <c r="G502" s="15" t="s">
        <v>107</v>
      </c>
      <c r="H502" s="79" t="s">
        <v>326</v>
      </c>
      <c r="I502" s="117" t="s">
        <v>134</v>
      </c>
      <c r="J502" s="54"/>
      <c r="K502" s="54"/>
    </row>
    <row r="503" spans="1:11" ht="15.75" x14ac:dyDescent="0.25">
      <c r="A503" s="54"/>
      <c r="B503" s="110">
        <v>25</v>
      </c>
      <c r="C503" s="110"/>
      <c r="D503" s="137">
        <v>2827</v>
      </c>
      <c r="E503" s="134"/>
      <c r="F503" s="137">
        <v>1</v>
      </c>
      <c r="G503" s="137">
        <v>1.5</v>
      </c>
      <c r="H503" s="134"/>
      <c r="I503" s="138">
        <f>D503*E503^2*F503*G503*H503</f>
        <v>0</v>
      </c>
      <c r="J503" s="54"/>
      <c r="K503" s="54"/>
    </row>
    <row r="504" spans="1:11" ht="15.75" x14ac:dyDescent="0.25">
      <c r="A504" s="54"/>
      <c r="B504" s="110">
        <v>32</v>
      </c>
      <c r="C504" s="110"/>
      <c r="D504" s="137">
        <v>2827</v>
      </c>
      <c r="E504" s="134"/>
      <c r="F504" s="137">
        <v>1</v>
      </c>
      <c r="G504" s="137">
        <v>1.5</v>
      </c>
      <c r="H504" s="134"/>
      <c r="I504" s="138">
        <f t="shared" ref="I504:I529" si="19">D504*E504^2*F504*G504*H504</f>
        <v>0</v>
      </c>
      <c r="J504" s="54"/>
      <c r="K504" s="54"/>
    </row>
    <row r="505" spans="1:11" ht="15.75" x14ac:dyDescent="0.25">
      <c r="A505" s="54"/>
      <c r="B505" s="110">
        <v>40</v>
      </c>
      <c r="C505" s="110"/>
      <c r="D505" s="137">
        <v>2827</v>
      </c>
      <c r="E505" s="134"/>
      <c r="F505" s="137">
        <v>1</v>
      </c>
      <c r="G505" s="137">
        <v>1.5</v>
      </c>
      <c r="H505" s="134"/>
      <c r="I505" s="138">
        <f t="shared" si="19"/>
        <v>0</v>
      </c>
      <c r="J505" s="54"/>
      <c r="K505" s="54"/>
    </row>
    <row r="506" spans="1:11" ht="15.75" x14ac:dyDescent="0.25">
      <c r="A506" s="54"/>
      <c r="B506" s="110">
        <v>50</v>
      </c>
      <c r="C506" s="110"/>
      <c r="D506" s="137">
        <v>2827</v>
      </c>
      <c r="E506" s="134"/>
      <c r="F506" s="137">
        <v>1</v>
      </c>
      <c r="G506" s="137">
        <v>1.5</v>
      </c>
      <c r="H506" s="134"/>
      <c r="I506" s="138">
        <f t="shared" si="19"/>
        <v>0</v>
      </c>
      <c r="J506" s="54"/>
      <c r="K506" s="54"/>
    </row>
    <row r="507" spans="1:11" ht="15.75" x14ac:dyDescent="0.25">
      <c r="A507" s="54"/>
      <c r="B507" s="110">
        <v>63</v>
      </c>
      <c r="C507" s="110"/>
      <c r="D507" s="137">
        <v>2827</v>
      </c>
      <c r="E507" s="140"/>
      <c r="F507" s="137">
        <v>1</v>
      </c>
      <c r="G507" s="137">
        <v>1.5</v>
      </c>
      <c r="H507" s="134"/>
      <c r="I507" s="138">
        <f t="shared" si="19"/>
        <v>0</v>
      </c>
      <c r="J507" s="54"/>
      <c r="K507" s="54"/>
    </row>
    <row r="508" spans="1:11" ht="15.75" x14ac:dyDescent="0.25">
      <c r="A508" s="54"/>
      <c r="B508" s="110">
        <v>75</v>
      </c>
      <c r="C508" s="110"/>
      <c r="D508" s="137">
        <v>2827</v>
      </c>
      <c r="E508" s="140"/>
      <c r="F508" s="137">
        <v>1</v>
      </c>
      <c r="G508" s="137">
        <v>1.5</v>
      </c>
      <c r="H508" s="134"/>
      <c r="I508" s="138">
        <f t="shared" si="19"/>
        <v>0</v>
      </c>
      <c r="J508" s="54"/>
      <c r="K508" s="54"/>
    </row>
    <row r="509" spans="1:11" ht="15.75" x14ac:dyDescent="0.25">
      <c r="A509" s="54"/>
      <c r="B509" s="110">
        <v>90</v>
      </c>
      <c r="C509" s="110"/>
      <c r="D509" s="137">
        <v>2827</v>
      </c>
      <c r="E509" s="140"/>
      <c r="F509" s="137">
        <v>1</v>
      </c>
      <c r="G509" s="137">
        <v>1.5</v>
      </c>
      <c r="H509" s="134"/>
      <c r="I509" s="138">
        <f t="shared" si="19"/>
        <v>0</v>
      </c>
      <c r="J509" s="54"/>
      <c r="K509" s="54"/>
    </row>
    <row r="510" spans="1:11" ht="15.75" x14ac:dyDescent="0.25">
      <c r="A510" s="54"/>
      <c r="B510" s="110">
        <v>100</v>
      </c>
      <c r="C510" s="110"/>
      <c r="D510" s="137">
        <v>2827</v>
      </c>
      <c r="E510" s="140"/>
      <c r="F510" s="137">
        <v>1</v>
      </c>
      <c r="G510" s="137">
        <v>1.5</v>
      </c>
      <c r="H510" s="134"/>
      <c r="I510" s="138">
        <f t="shared" si="19"/>
        <v>0</v>
      </c>
      <c r="J510" s="54"/>
      <c r="K510" s="54"/>
    </row>
    <row r="511" spans="1:11" ht="15.75" x14ac:dyDescent="0.25">
      <c r="A511" s="54"/>
      <c r="B511" s="110">
        <v>125</v>
      </c>
      <c r="C511" s="110"/>
      <c r="D511" s="137">
        <v>2827</v>
      </c>
      <c r="E511" s="140"/>
      <c r="F511" s="137">
        <v>1</v>
      </c>
      <c r="G511" s="137">
        <v>1.5</v>
      </c>
      <c r="H511" s="134"/>
      <c r="I511" s="138">
        <f t="shared" si="19"/>
        <v>0</v>
      </c>
      <c r="J511" s="54"/>
      <c r="K511" s="54"/>
    </row>
    <row r="512" spans="1:11" ht="15.75" x14ac:dyDescent="0.25">
      <c r="A512" s="54"/>
      <c r="B512" s="110">
        <v>150</v>
      </c>
      <c r="C512" s="110"/>
      <c r="D512" s="137">
        <v>2827</v>
      </c>
      <c r="E512" s="140"/>
      <c r="F512" s="137">
        <v>1</v>
      </c>
      <c r="G512" s="137">
        <v>1.5</v>
      </c>
      <c r="H512" s="134"/>
      <c r="I512" s="138">
        <f t="shared" si="19"/>
        <v>0</v>
      </c>
      <c r="J512" s="54"/>
      <c r="K512" s="54"/>
    </row>
    <row r="513" spans="1:11" ht="15.75" x14ac:dyDescent="0.25">
      <c r="A513" s="54"/>
      <c r="B513" s="110">
        <v>160</v>
      </c>
      <c r="C513" s="110"/>
      <c r="D513" s="137">
        <v>2827</v>
      </c>
      <c r="E513" s="140"/>
      <c r="F513" s="137">
        <v>1</v>
      </c>
      <c r="G513" s="137">
        <v>1.5</v>
      </c>
      <c r="H513" s="134"/>
      <c r="I513" s="138">
        <f t="shared" si="19"/>
        <v>0</v>
      </c>
      <c r="J513" s="54"/>
      <c r="K513" s="54"/>
    </row>
    <row r="514" spans="1:11" ht="15.75" x14ac:dyDescent="0.25">
      <c r="A514" s="54"/>
      <c r="B514" s="110">
        <v>180</v>
      </c>
      <c r="C514" s="110"/>
      <c r="D514" s="137">
        <v>2827</v>
      </c>
      <c r="E514" s="140"/>
      <c r="F514" s="137">
        <v>1</v>
      </c>
      <c r="G514" s="137">
        <v>1.5</v>
      </c>
      <c r="H514" s="134"/>
      <c r="I514" s="138">
        <f t="shared" si="19"/>
        <v>0</v>
      </c>
      <c r="J514" s="54"/>
      <c r="K514" s="54"/>
    </row>
    <row r="515" spans="1:11" ht="15.75" x14ac:dyDescent="0.25">
      <c r="A515" s="54"/>
      <c r="B515" s="110">
        <v>200</v>
      </c>
      <c r="C515" s="110"/>
      <c r="D515" s="137">
        <v>2827</v>
      </c>
      <c r="E515" s="140"/>
      <c r="F515" s="137">
        <v>1</v>
      </c>
      <c r="G515" s="137">
        <v>1.5</v>
      </c>
      <c r="H515" s="134"/>
      <c r="I515" s="138">
        <f t="shared" si="19"/>
        <v>0</v>
      </c>
      <c r="J515" s="54"/>
      <c r="K515" s="54"/>
    </row>
    <row r="516" spans="1:11" ht="15.75" x14ac:dyDescent="0.25">
      <c r="A516" s="54"/>
      <c r="B516" s="110">
        <v>225</v>
      </c>
      <c r="C516" s="110"/>
      <c r="D516" s="137">
        <v>2827</v>
      </c>
      <c r="E516" s="140"/>
      <c r="F516" s="137">
        <v>1</v>
      </c>
      <c r="G516" s="137">
        <v>1.5</v>
      </c>
      <c r="H516" s="134"/>
      <c r="I516" s="138">
        <f t="shared" si="19"/>
        <v>0</v>
      </c>
      <c r="J516" s="54"/>
      <c r="K516" s="54"/>
    </row>
    <row r="517" spans="1:11" ht="15.75" x14ac:dyDescent="0.25">
      <c r="A517" s="54"/>
      <c r="B517" s="110">
        <v>250</v>
      </c>
      <c r="C517" s="110"/>
      <c r="D517" s="137">
        <v>2827</v>
      </c>
      <c r="E517" s="140"/>
      <c r="F517" s="137">
        <v>1</v>
      </c>
      <c r="G517" s="137">
        <v>1.5</v>
      </c>
      <c r="H517" s="134"/>
      <c r="I517" s="138">
        <f t="shared" si="19"/>
        <v>0</v>
      </c>
      <c r="J517" s="54"/>
      <c r="K517" s="54"/>
    </row>
    <row r="518" spans="1:11" ht="15.75" x14ac:dyDescent="0.25">
      <c r="A518" s="54"/>
      <c r="B518" s="110">
        <v>300</v>
      </c>
      <c r="C518" s="110"/>
      <c r="D518" s="137">
        <v>2827</v>
      </c>
      <c r="E518" s="143"/>
      <c r="F518" s="137">
        <v>1</v>
      </c>
      <c r="G518" s="137">
        <v>1.5</v>
      </c>
      <c r="H518" s="143"/>
      <c r="I518" s="138">
        <f t="shared" si="19"/>
        <v>0</v>
      </c>
      <c r="J518" s="54"/>
      <c r="K518" s="54"/>
    </row>
    <row r="519" spans="1:11" ht="15.75" x14ac:dyDescent="0.25">
      <c r="A519" s="54"/>
      <c r="B519" s="110">
        <v>350</v>
      </c>
      <c r="C519" s="110"/>
      <c r="D519" s="137">
        <v>2827</v>
      </c>
      <c r="E519" s="153"/>
      <c r="F519" s="137">
        <v>1</v>
      </c>
      <c r="G519" s="137">
        <v>1.5</v>
      </c>
      <c r="H519" s="153"/>
      <c r="I519" s="138">
        <f t="shared" si="19"/>
        <v>0</v>
      </c>
      <c r="J519" s="54"/>
      <c r="K519" s="54"/>
    </row>
    <row r="520" spans="1:11" ht="15.75" x14ac:dyDescent="0.25">
      <c r="A520" s="54"/>
      <c r="B520" s="110">
        <v>400</v>
      </c>
      <c r="C520" s="110"/>
      <c r="D520" s="137">
        <v>2827</v>
      </c>
      <c r="E520" s="153"/>
      <c r="F520" s="137">
        <v>1</v>
      </c>
      <c r="G520" s="137">
        <v>1.5</v>
      </c>
      <c r="H520" s="153"/>
      <c r="I520" s="138">
        <f t="shared" si="19"/>
        <v>0</v>
      </c>
      <c r="J520" s="54"/>
      <c r="K520" s="54"/>
    </row>
    <row r="521" spans="1:11" ht="15.75" x14ac:dyDescent="0.25">
      <c r="A521" s="54"/>
      <c r="B521" s="110">
        <v>450</v>
      </c>
      <c r="C521" s="110"/>
      <c r="D521" s="137">
        <v>2827</v>
      </c>
      <c r="E521" s="153"/>
      <c r="F521" s="137">
        <v>1</v>
      </c>
      <c r="G521" s="137">
        <v>1.5</v>
      </c>
      <c r="H521" s="153"/>
      <c r="I521" s="138">
        <f t="shared" si="19"/>
        <v>0</v>
      </c>
      <c r="J521" s="54"/>
      <c r="K521" s="54"/>
    </row>
    <row r="522" spans="1:11" ht="15.75" x14ac:dyDescent="0.25">
      <c r="A522" s="54"/>
      <c r="B522" s="110">
        <v>500</v>
      </c>
      <c r="C522" s="110"/>
      <c r="D522" s="137">
        <v>2827</v>
      </c>
      <c r="E522" s="153"/>
      <c r="F522" s="137">
        <v>1</v>
      </c>
      <c r="G522" s="137">
        <v>1.5</v>
      </c>
      <c r="H522" s="153"/>
      <c r="I522" s="138">
        <f t="shared" si="19"/>
        <v>0</v>
      </c>
      <c r="J522" s="54"/>
      <c r="K522" s="54"/>
    </row>
    <row r="523" spans="1:11" ht="15.75" x14ac:dyDescent="0.25">
      <c r="A523" s="54"/>
      <c r="B523" s="110">
        <v>600</v>
      </c>
      <c r="C523" s="110"/>
      <c r="D523" s="137">
        <v>2827</v>
      </c>
      <c r="E523" s="153"/>
      <c r="F523" s="137">
        <v>1</v>
      </c>
      <c r="G523" s="137">
        <v>1.5</v>
      </c>
      <c r="H523" s="153"/>
      <c r="I523" s="138">
        <f t="shared" si="19"/>
        <v>0</v>
      </c>
      <c r="J523" s="54"/>
      <c r="K523" s="54"/>
    </row>
    <row r="524" spans="1:11" ht="15.75" x14ac:dyDescent="0.25">
      <c r="A524" s="54"/>
      <c r="B524" s="110">
        <v>700</v>
      </c>
      <c r="C524" s="110"/>
      <c r="D524" s="137">
        <v>2827</v>
      </c>
      <c r="E524" s="153"/>
      <c r="F524" s="137">
        <v>1</v>
      </c>
      <c r="G524" s="137">
        <v>1.5</v>
      </c>
      <c r="H524" s="153"/>
      <c r="I524" s="138">
        <f t="shared" si="19"/>
        <v>0</v>
      </c>
      <c r="J524" s="54"/>
      <c r="K524" s="54"/>
    </row>
    <row r="525" spans="1:11" ht="15.75" x14ac:dyDescent="0.25">
      <c r="A525" s="54"/>
      <c r="B525" s="110">
        <v>800</v>
      </c>
      <c r="C525" s="110"/>
      <c r="D525" s="137">
        <v>2827</v>
      </c>
      <c r="E525" s="153"/>
      <c r="F525" s="137">
        <v>1</v>
      </c>
      <c r="G525" s="137">
        <v>1.5</v>
      </c>
      <c r="H525" s="153"/>
      <c r="I525" s="138">
        <f t="shared" si="19"/>
        <v>0</v>
      </c>
      <c r="J525" s="54"/>
      <c r="K525" s="54"/>
    </row>
    <row r="526" spans="1:11" ht="15.75" x14ac:dyDescent="0.25">
      <c r="A526" s="54"/>
      <c r="B526" s="110">
        <v>900</v>
      </c>
      <c r="C526" s="110"/>
      <c r="D526" s="137">
        <v>2827</v>
      </c>
      <c r="E526" s="153"/>
      <c r="F526" s="137">
        <v>1</v>
      </c>
      <c r="G526" s="137">
        <v>1.5</v>
      </c>
      <c r="H526" s="153"/>
      <c r="I526" s="138">
        <f t="shared" si="19"/>
        <v>0</v>
      </c>
      <c r="J526" s="54"/>
      <c r="K526" s="54"/>
    </row>
    <row r="527" spans="1:11" ht="15.75" x14ac:dyDescent="0.25">
      <c r="A527" s="54"/>
      <c r="B527" s="110">
        <v>1000</v>
      </c>
      <c r="C527" s="110"/>
      <c r="D527" s="137">
        <v>2827</v>
      </c>
      <c r="E527" s="153"/>
      <c r="F527" s="137">
        <v>1</v>
      </c>
      <c r="G527" s="137">
        <v>1.5</v>
      </c>
      <c r="H527" s="153"/>
      <c r="I527" s="138">
        <f t="shared" si="19"/>
        <v>0</v>
      </c>
      <c r="J527" s="54"/>
      <c r="K527" s="54"/>
    </row>
    <row r="528" spans="1:11" ht="15.75" x14ac:dyDescent="0.25">
      <c r="A528" s="54"/>
      <c r="B528" s="110">
        <v>1100</v>
      </c>
      <c r="C528" s="110"/>
      <c r="D528" s="137">
        <v>2827</v>
      </c>
      <c r="E528" s="153"/>
      <c r="F528" s="137">
        <v>1</v>
      </c>
      <c r="G528" s="137">
        <v>1.5</v>
      </c>
      <c r="H528" s="153"/>
      <c r="I528" s="138">
        <f t="shared" si="19"/>
        <v>0</v>
      </c>
      <c r="J528" s="54"/>
      <c r="K528" s="54"/>
    </row>
    <row r="529" spans="1:11" ht="15.75" x14ac:dyDescent="0.25">
      <c r="A529" s="54"/>
      <c r="B529" s="110">
        <v>1200</v>
      </c>
      <c r="C529" s="110"/>
      <c r="D529" s="137">
        <v>2827</v>
      </c>
      <c r="E529" s="153"/>
      <c r="F529" s="137">
        <v>1</v>
      </c>
      <c r="G529" s="137">
        <v>1.5</v>
      </c>
      <c r="H529" s="153"/>
      <c r="I529" s="138">
        <f t="shared" si="19"/>
        <v>0</v>
      </c>
      <c r="J529" s="54"/>
      <c r="K529" s="54"/>
    </row>
    <row r="530" spans="1:11" ht="15.75" x14ac:dyDescent="0.25">
      <c r="A530" s="54"/>
      <c r="C530" s="54"/>
      <c r="D530" s="54"/>
      <c r="E530" s="54"/>
      <c r="F530" s="54"/>
      <c r="G530" s="54"/>
      <c r="H530" s="68" t="s">
        <v>327</v>
      </c>
      <c r="I530" s="151">
        <f>SUM(I503:I529)</f>
        <v>0</v>
      </c>
      <c r="J530" s="54"/>
      <c r="K530" s="54"/>
    </row>
    <row r="531" spans="1:11" ht="15.75" x14ac:dyDescent="0.25">
      <c r="A531" s="53"/>
    </row>
    <row r="532" spans="1:11" ht="15.75" x14ac:dyDescent="0.25">
      <c r="A532" s="53" t="s">
        <v>203</v>
      </c>
    </row>
    <row r="533" spans="1:11" ht="15.75" x14ac:dyDescent="0.25">
      <c r="A533" s="178" t="s">
        <v>328</v>
      </c>
      <c r="B533" s="178"/>
      <c r="C533" s="178"/>
      <c r="D533" s="178"/>
      <c r="E533" s="178"/>
      <c r="F533" s="178"/>
      <c r="G533" s="178"/>
      <c r="H533" s="178"/>
      <c r="I533" s="178"/>
      <c r="J533" s="178"/>
      <c r="K533" s="178"/>
    </row>
    <row r="534" spans="1:11" ht="17.25" x14ac:dyDescent="0.25">
      <c r="A534" s="178" t="s">
        <v>329</v>
      </c>
      <c r="B534" s="178"/>
      <c r="C534" s="178"/>
      <c r="D534" s="178"/>
      <c r="E534" s="178"/>
      <c r="F534" s="178"/>
      <c r="G534" s="178"/>
      <c r="H534" s="178"/>
      <c r="I534" s="178"/>
      <c r="J534" s="178"/>
      <c r="K534" s="178"/>
    </row>
    <row r="535" spans="1:11" ht="17.25" x14ac:dyDescent="0.25">
      <c r="A535" s="178" t="s">
        <v>330</v>
      </c>
      <c r="B535" s="178"/>
      <c r="C535" s="178"/>
      <c r="D535" s="178"/>
      <c r="E535" s="178"/>
      <c r="F535" s="178"/>
      <c r="G535" s="178"/>
      <c r="H535" s="178"/>
      <c r="I535" s="178"/>
      <c r="J535" s="178"/>
      <c r="K535" s="178"/>
    </row>
    <row r="536" spans="1:11" ht="17.25" x14ac:dyDescent="0.25">
      <c r="A536" s="178" t="s">
        <v>331</v>
      </c>
      <c r="B536" s="178"/>
      <c r="C536" s="178"/>
      <c r="D536" s="178"/>
      <c r="E536" s="178"/>
      <c r="F536" s="178"/>
      <c r="G536" s="178"/>
      <c r="H536" s="178"/>
      <c r="I536" s="178"/>
      <c r="J536" s="178"/>
      <c r="K536" s="178"/>
    </row>
    <row r="537" spans="1:11" ht="31.5" x14ac:dyDescent="0.25">
      <c r="A537" s="52" t="s">
        <v>231</v>
      </c>
    </row>
    <row r="538" spans="1:11" ht="17.25" customHeight="1" x14ac:dyDescent="0.25">
      <c r="A538" s="178" t="s">
        <v>332</v>
      </c>
      <c r="B538" s="178"/>
      <c r="C538" s="178"/>
      <c r="D538" s="178"/>
      <c r="E538" s="178"/>
      <c r="F538" s="178"/>
      <c r="G538" s="178"/>
      <c r="H538" s="178"/>
      <c r="I538" s="178"/>
      <c r="J538" s="178"/>
      <c r="K538" s="178"/>
    </row>
    <row r="539" spans="1:11" ht="17.25" customHeight="1" x14ac:dyDescent="0.25">
      <c r="A539" s="178" t="s">
        <v>333</v>
      </c>
      <c r="B539" s="178"/>
      <c r="C539" s="178"/>
      <c r="D539" s="178"/>
      <c r="E539" s="178"/>
      <c r="F539" s="178"/>
      <c r="G539" s="178"/>
      <c r="H539" s="178"/>
      <c r="I539" s="178"/>
      <c r="J539" s="178"/>
      <c r="K539" s="178"/>
    </row>
    <row r="540" spans="1:11" ht="39" customHeight="1" x14ac:dyDescent="0.25">
      <c r="A540" s="185" t="s">
        <v>334</v>
      </c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</row>
    <row r="541" spans="1:11" ht="15.75" x14ac:dyDescent="0.25">
      <c r="A541" s="53"/>
    </row>
    <row r="542" spans="1:11" ht="18.75" x14ac:dyDescent="0.25">
      <c r="A542" s="177" t="s">
        <v>335</v>
      </c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</row>
    <row r="543" spans="1:11" ht="15.75" x14ac:dyDescent="0.2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</row>
    <row r="544" spans="1:11" ht="18" x14ac:dyDescent="0.35">
      <c r="A544" s="54"/>
      <c r="B544" t="s">
        <v>203</v>
      </c>
      <c r="C544" s="19"/>
      <c r="D544" s="2" t="s">
        <v>44</v>
      </c>
      <c r="E544" s="2" t="s">
        <v>22</v>
      </c>
      <c r="F544" s="2" t="s">
        <v>66</v>
      </c>
      <c r="G544" s="14" t="s">
        <v>118</v>
      </c>
      <c r="H544" s="54"/>
      <c r="I544" s="54"/>
      <c r="J544" s="54"/>
      <c r="K544" s="54"/>
    </row>
    <row r="545" spans="1:11" ht="15.75" x14ac:dyDescent="0.25">
      <c r="A545" s="54"/>
      <c r="B545" s="19"/>
      <c r="C545" s="19"/>
      <c r="D545" s="137">
        <v>0.36</v>
      </c>
      <c r="E545" s="137">
        <v>0.25</v>
      </c>
      <c r="F545" s="153"/>
      <c r="G545" s="151">
        <f>D545*E545*F545</f>
        <v>0</v>
      </c>
      <c r="H545" s="54"/>
      <c r="I545" s="54"/>
      <c r="J545" s="54"/>
      <c r="K545" s="54"/>
    </row>
    <row r="546" spans="1:11" ht="15.75" x14ac:dyDescent="0.25">
      <c r="A546" s="54"/>
      <c r="B546" s="19"/>
      <c r="C546" s="19"/>
      <c r="D546" s="54"/>
      <c r="E546" s="54"/>
      <c r="F546" s="54"/>
      <c r="G546" s="54"/>
      <c r="H546" s="54"/>
      <c r="I546" s="54"/>
      <c r="J546" s="54"/>
      <c r="K546" s="54"/>
    </row>
    <row r="547" spans="1:11" ht="15.75" x14ac:dyDescent="0.25">
      <c r="A547" s="53" t="s">
        <v>203</v>
      </c>
    </row>
    <row r="548" spans="1:11" ht="15.75" x14ac:dyDescent="0.25">
      <c r="A548" s="178" t="s">
        <v>336</v>
      </c>
      <c r="B548" s="178"/>
      <c r="C548" s="178"/>
      <c r="D548" s="178"/>
      <c r="E548" s="178"/>
      <c r="F548" s="178"/>
      <c r="G548" s="178"/>
      <c r="H548" s="178"/>
      <c r="I548" s="178"/>
      <c r="J548" s="178"/>
      <c r="K548" s="178"/>
    </row>
    <row r="549" spans="1:11" ht="15.75" x14ac:dyDescent="0.25">
      <c r="A549" s="178" t="s">
        <v>337</v>
      </c>
      <c r="B549" s="178"/>
      <c r="C549" s="178"/>
      <c r="D549" s="178"/>
      <c r="E549" s="178"/>
      <c r="F549" s="178"/>
      <c r="G549" s="178"/>
      <c r="H549" s="178"/>
      <c r="I549" s="178"/>
      <c r="J549" s="178"/>
      <c r="K549" s="178"/>
    </row>
    <row r="550" spans="1:11" ht="17.25" x14ac:dyDescent="0.25">
      <c r="A550" s="178" t="s">
        <v>338</v>
      </c>
      <c r="B550" s="178"/>
      <c r="C550" s="178"/>
      <c r="D550" s="178"/>
      <c r="E550" s="178"/>
      <c r="F550" s="178"/>
      <c r="G550" s="178"/>
      <c r="H550" s="178"/>
      <c r="I550" s="178"/>
      <c r="J550" s="178"/>
      <c r="K550" s="178"/>
    </row>
    <row r="551" spans="1:11" ht="31.5" x14ac:dyDescent="0.25">
      <c r="A551" s="52" t="s">
        <v>231</v>
      </c>
    </row>
    <row r="552" spans="1:11" ht="15.75" x14ac:dyDescent="0.25">
      <c r="A552" s="178" t="s">
        <v>339</v>
      </c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</row>
    <row r="553" spans="1:11" ht="15.75" x14ac:dyDescent="0.25">
      <c r="A553" s="178" t="s">
        <v>340</v>
      </c>
      <c r="B553" s="178"/>
      <c r="C553" s="178"/>
      <c r="D553" s="178"/>
      <c r="E553" s="178"/>
      <c r="F553" s="178"/>
      <c r="G553" s="178"/>
      <c r="H553" s="178"/>
      <c r="I553" s="178"/>
      <c r="J553" s="178"/>
      <c r="K553" s="178"/>
    </row>
    <row r="554" spans="1:11" ht="39.75" customHeight="1" x14ac:dyDescent="0.25">
      <c r="A554" s="182" t="s">
        <v>341</v>
      </c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</row>
    <row r="555" spans="1:11" ht="31.5" customHeight="1" x14ac:dyDescent="0.25">
      <c r="A555" s="185" t="s">
        <v>342</v>
      </c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</row>
    <row r="556" spans="1:11" ht="31.5" customHeight="1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</row>
    <row r="557" spans="1:11" ht="78" customHeight="1" x14ac:dyDescent="0.25">
      <c r="A557" s="77" t="s">
        <v>343</v>
      </c>
      <c r="B557" s="76" t="s">
        <v>105</v>
      </c>
      <c r="C557" s="76" t="s">
        <v>23</v>
      </c>
      <c r="D557" s="76" t="s">
        <v>22</v>
      </c>
      <c r="E557" s="76" t="s">
        <v>244</v>
      </c>
      <c r="F557" s="76" t="s">
        <v>244</v>
      </c>
      <c r="G557" s="76" t="s">
        <v>244</v>
      </c>
      <c r="H557" s="162" t="s">
        <v>344</v>
      </c>
      <c r="I557" s="76" t="s">
        <v>30</v>
      </c>
      <c r="J557" s="77" t="s">
        <v>256</v>
      </c>
      <c r="K557" s="14" t="s">
        <v>135</v>
      </c>
    </row>
    <row r="558" spans="1:11" x14ac:dyDescent="0.25">
      <c r="A558" s="134"/>
      <c r="B558" s="164">
        <v>2</v>
      </c>
      <c r="C558" s="164">
        <v>1</v>
      </c>
      <c r="D558" s="164">
        <v>12</v>
      </c>
      <c r="E558" s="164">
        <v>2</v>
      </c>
      <c r="F558" s="165">
        <v>0.5</v>
      </c>
      <c r="G558" s="164">
        <v>1E-3</v>
      </c>
      <c r="H558" s="147"/>
      <c r="I558" s="147"/>
      <c r="J558" s="115">
        <f>((E558*B558*D558+F558)*I558*C558*G558)</f>
        <v>0</v>
      </c>
      <c r="K558" s="115">
        <f>J558*H558</f>
        <v>0</v>
      </c>
    </row>
    <row r="559" spans="1:11" x14ac:dyDescent="0.25">
      <c r="A559" s="134"/>
      <c r="B559" s="164">
        <v>2</v>
      </c>
      <c r="C559" s="164">
        <v>1</v>
      </c>
      <c r="D559" s="164">
        <v>12</v>
      </c>
      <c r="E559" s="164">
        <v>2</v>
      </c>
      <c r="F559" s="165">
        <v>0.5</v>
      </c>
      <c r="G559" s="164">
        <v>1E-3</v>
      </c>
      <c r="H559" s="147"/>
      <c r="I559" s="147"/>
      <c r="J559" s="115">
        <f t="shared" ref="J559:J572" si="20">((E559*B559*D559+F559)*I559*C559*G559)</f>
        <v>0</v>
      </c>
      <c r="K559" s="115">
        <f t="shared" ref="K559:K572" si="21">J559*H559</f>
        <v>0</v>
      </c>
    </row>
    <row r="560" spans="1:11" x14ac:dyDescent="0.25">
      <c r="A560" s="134"/>
      <c r="B560" s="164">
        <v>2</v>
      </c>
      <c r="C560" s="164">
        <v>1</v>
      </c>
      <c r="D560" s="164">
        <v>12</v>
      </c>
      <c r="E560" s="164">
        <v>2</v>
      </c>
      <c r="F560" s="165">
        <v>0.5</v>
      </c>
      <c r="G560" s="164">
        <v>1E-3</v>
      </c>
      <c r="H560" s="147"/>
      <c r="I560" s="147"/>
      <c r="J560" s="115">
        <f t="shared" si="20"/>
        <v>0</v>
      </c>
      <c r="K560" s="115">
        <f t="shared" si="21"/>
        <v>0</v>
      </c>
    </row>
    <row r="561" spans="1:11" x14ac:dyDescent="0.25">
      <c r="A561" s="134"/>
      <c r="B561" s="164">
        <v>2</v>
      </c>
      <c r="C561" s="164">
        <v>1</v>
      </c>
      <c r="D561" s="164">
        <v>12</v>
      </c>
      <c r="E561" s="164">
        <v>2</v>
      </c>
      <c r="F561" s="165">
        <v>0.5</v>
      </c>
      <c r="G561" s="164">
        <v>1E-3</v>
      </c>
      <c r="H561" s="147"/>
      <c r="I561" s="147"/>
      <c r="J561" s="115">
        <f t="shared" si="20"/>
        <v>0</v>
      </c>
      <c r="K561" s="115">
        <f t="shared" si="21"/>
        <v>0</v>
      </c>
    </row>
    <row r="562" spans="1:11" x14ac:dyDescent="0.25">
      <c r="A562" s="134"/>
      <c r="B562" s="164">
        <v>2</v>
      </c>
      <c r="C562" s="164">
        <v>1</v>
      </c>
      <c r="D562" s="164">
        <v>12</v>
      </c>
      <c r="E562" s="164">
        <v>2</v>
      </c>
      <c r="F562" s="165">
        <v>0.5</v>
      </c>
      <c r="G562" s="164">
        <v>1E-3</v>
      </c>
      <c r="H562" s="147"/>
      <c r="I562" s="147"/>
      <c r="J562" s="115">
        <f t="shared" si="20"/>
        <v>0</v>
      </c>
      <c r="K562" s="115">
        <f t="shared" si="21"/>
        <v>0</v>
      </c>
    </row>
    <row r="563" spans="1:11" x14ac:dyDescent="0.25">
      <c r="A563" s="134"/>
      <c r="B563" s="164">
        <v>2</v>
      </c>
      <c r="C563" s="164">
        <v>1</v>
      </c>
      <c r="D563" s="164">
        <v>12</v>
      </c>
      <c r="E563" s="164">
        <v>2</v>
      </c>
      <c r="F563" s="165">
        <v>0.5</v>
      </c>
      <c r="G563" s="164">
        <v>1E-3</v>
      </c>
      <c r="H563" s="147"/>
      <c r="I563" s="147"/>
      <c r="J563" s="115">
        <f t="shared" si="20"/>
        <v>0</v>
      </c>
      <c r="K563" s="115">
        <f t="shared" si="21"/>
        <v>0</v>
      </c>
    </row>
    <row r="564" spans="1:11" x14ac:dyDescent="0.25">
      <c r="A564" s="139"/>
      <c r="B564" s="164">
        <v>2</v>
      </c>
      <c r="C564" s="164">
        <v>1</v>
      </c>
      <c r="D564" s="164">
        <v>12</v>
      </c>
      <c r="E564" s="164">
        <v>2</v>
      </c>
      <c r="F564" s="165">
        <v>0.5</v>
      </c>
      <c r="G564" s="164">
        <v>1E-3</v>
      </c>
      <c r="H564" s="147"/>
      <c r="I564" s="147"/>
      <c r="J564" s="115">
        <f t="shared" si="20"/>
        <v>0</v>
      </c>
      <c r="K564" s="115">
        <f t="shared" si="21"/>
        <v>0</v>
      </c>
    </row>
    <row r="565" spans="1:11" x14ac:dyDescent="0.25">
      <c r="A565" s="134"/>
      <c r="B565" s="164">
        <v>2</v>
      </c>
      <c r="C565" s="164">
        <v>1</v>
      </c>
      <c r="D565" s="164">
        <v>12</v>
      </c>
      <c r="E565" s="164">
        <v>2</v>
      </c>
      <c r="F565" s="165">
        <v>0.5</v>
      </c>
      <c r="G565" s="164">
        <v>1E-3</v>
      </c>
      <c r="H565" s="147"/>
      <c r="I565" s="147"/>
      <c r="J565" s="115">
        <f t="shared" si="20"/>
        <v>0</v>
      </c>
      <c r="K565" s="115">
        <f t="shared" si="21"/>
        <v>0</v>
      </c>
    </row>
    <row r="566" spans="1:11" x14ac:dyDescent="0.25">
      <c r="A566" s="139"/>
      <c r="B566" s="164">
        <v>2</v>
      </c>
      <c r="C566" s="164">
        <v>1</v>
      </c>
      <c r="D566" s="164">
        <v>12</v>
      </c>
      <c r="E566" s="164">
        <v>2</v>
      </c>
      <c r="F566" s="165">
        <v>0.5</v>
      </c>
      <c r="G566" s="164">
        <v>1E-3</v>
      </c>
      <c r="H566" s="147"/>
      <c r="I566" s="147"/>
      <c r="J566" s="115">
        <f t="shared" si="20"/>
        <v>0</v>
      </c>
      <c r="K566" s="115">
        <f t="shared" si="21"/>
        <v>0</v>
      </c>
    </row>
    <row r="567" spans="1:11" x14ac:dyDescent="0.25">
      <c r="A567" s="139"/>
      <c r="B567" s="164">
        <v>2</v>
      </c>
      <c r="C567" s="164">
        <v>1</v>
      </c>
      <c r="D567" s="164">
        <v>12</v>
      </c>
      <c r="E567" s="164">
        <v>2</v>
      </c>
      <c r="F567" s="165">
        <v>0.5</v>
      </c>
      <c r="G567" s="164">
        <v>1E-3</v>
      </c>
      <c r="H567" s="147"/>
      <c r="I567" s="147"/>
      <c r="J567" s="115">
        <f t="shared" si="20"/>
        <v>0</v>
      </c>
      <c r="K567" s="115">
        <f t="shared" si="21"/>
        <v>0</v>
      </c>
    </row>
    <row r="568" spans="1:11" x14ac:dyDescent="0.25">
      <c r="A568" s="139"/>
      <c r="B568" s="164">
        <v>2</v>
      </c>
      <c r="C568" s="164">
        <v>1</v>
      </c>
      <c r="D568" s="164">
        <v>12</v>
      </c>
      <c r="E568" s="164">
        <v>2</v>
      </c>
      <c r="F568" s="165">
        <v>0.5</v>
      </c>
      <c r="G568" s="164">
        <v>1E-3</v>
      </c>
      <c r="H568" s="147"/>
      <c r="I568" s="147"/>
      <c r="J568" s="115">
        <f t="shared" si="20"/>
        <v>0</v>
      </c>
      <c r="K568" s="115">
        <f t="shared" si="21"/>
        <v>0</v>
      </c>
    </row>
    <row r="569" spans="1:11" x14ac:dyDescent="0.25">
      <c r="A569" s="139"/>
      <c r="B569" s="164">
        <v>2</v>
      </c>
      <c r="C569" s="164">
        <v>1</v>
      </c>
      <c r="D569" s="164">
        <v>12</v>
      </c>
      <c r="E569" s="164">
        <v>2</v>
      </c>
      <c r="F569" s="165">
        <v>0.5</v>
      </c>
      <c r="G569" s="164">
        <v>1E-3</v>
      </c>
      <c r="H569" s="147"/>
      <c r="I569" s="147"/>
      <c r="J569" s="115">
        <f t="shared" si="20"/>
        <v>0</v>
      </c>
      <c r="K569" s="115">
        <f t="shared" si="21"/>
        <v>0</v>
      </c>
    </row>
    <row r="570" spans="1:11" x14ac:dyDescent="0.25">
      <c r="A570" s="139"/>
      <c r="B570" s="164">
        <v>2</v>
      </c>
      <c r="C570" s="164">
        <v>1</v>
      </c>
      <c r="D570" s="164">
        <v>12</v>
      </c>
      <c r="E570" s="164">
        <v>2</v>
      </c>
      <c r="F570" s="165">
        <v>0.5</v>
      </c>
      <c r="G570" s="164">
        <v>1E-3</v>
      </c>
      <c r="H570" s="147"/>
      <c r="I570" s="147"/>
      <c r="J570" s="115">
        <f t="shared" si="20"/>
        <v>0</v>
      </c>
      <c r="K570" s="115">
        <f t="shared" si="21"/>
        <v>0</v>
      </c>
    </row>
    <row r="571" spans="1:11" x14ac:dyDescent="0.25">
      <c r="A571" s="139"/>
      <c r="B571" s="164">
        <v>2</v>
      </c>
      <c r="C571" s="164">
        <v>1</v>
      </c>
      <c r="D571" s="164">
        <v>12</v>
      </c>
      <c r="E571" s="164">
        <v>2</v>
      </c>
      <c r="F571" s="165">
        <v>0.5</v>
      </c>
      <c r="G571" s="164">
        <v>1E-3</v>
      </c>
      <c r="H571" s="147"/>
      <c r="I571" s="147"/>
      <c r="J571" s="115">
        <f t="shared" si="20"/>
        <v>0</v>
      </c>
      <c r="K571" s="115">
        <f t="shared" si="21"/>
        <v>0</v>
      </c>
    </row>
    <row r="572" spans="1:11" x14ac:dyDescent="0.25">
      <c r="A572" s="134"/>
      <c r="B572" s="164">
        <v>2</v>
      </c>
      <c r="C572" s="164">
        <v>1</v>
      </c>
      <c r="D572" s="164">
        <v>12</v>
      </c>
      <c r="E572" s="164">
        <v>2</v>
      </c>
      <c r="F572" s="165">
        <v>0.5</v>
      </c>
      <c r="G572" s="164">
        <v>1E-3</v>
      </c>
      <c r="H572" s="147"/>
      <c r="I572" s="147"/>
      <c r="J572" s="115">
        <f t="shared" si="20"/>
        <v>0</v>
      </c>
      <c r="K572" s="115">
        <f t="shared" si="21"/>
        <v>0</v>
      </c>
    </row>
    <row r="573" spans="1:11" ht="15.75" x14ac:dyDescent="0.25">
      <c r="A573" s="61"/>
      <c r="B573" s="61"/>
      <c r="C573" s="61"/>
      <c r="D573" s="61"/>
      <c r="E573" s="61"/>
      <c r="F573" s="61"/>
      <c r="G573" s="61"/>
      <c r="H573" s="61"/>
      <c r="J573" s="65" t="s">
        <v>327</v>
      </c>
      <c r="K573" s="73">
        <f>SUM(K558:K572)</f>
        <v>0</v>
      </c>
    </row>
    <row r="574" spans="1:11" ht="31.5" x14ac:dyDescent="0.25">
      <c r="A574" s="52" t="s">
        <v>231</v>
      </c>
    </row>
    <row r="575" spans="1:11" ht="42" customHeight="1" x14ac:dyDescent="0.25">
      <c r="A575" s="181" t="s">
        <v>345</v>
      </c>
      <c r="B575" s="181"/>
      <c r="C575" s="181"/>
      <c r="D575" s="181"/>
      <c r="E575" s="181"/>
      <c r="F575" s="181"/>
      <c r="G575" s="181"/>
      <c r="H575" s="181"/>
      <c r="I575" s="181"/>
      <c r="J575" s="181"/>
      <c r="K575" s="181"/>
    </row>
    <row r="576" spans="1:11" ht="38.25" customHeight="1" x14ac:dyDescent="0.25">
      <c r="A576" s="185" t="s">
        <v>346</v>
      </c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</row>
    <row r="577" spans="1:11" ht="15.75" x14ac:dyDescent="0.25">
      <c r="A577" s="177" t="s">
        <v>347</v>
      </c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</row>
    <row r="578" spans="1:11" ht="15.75" x14ac:dyDescent="0.25">
      <c r="A578" s="53"/>
    </row>
    <row r="579" spans="1:11" ht="18.75" x14ac:dyDescent="0.25">
      <c r="A579" s="177" t="s">
        <v>348</v>
      </c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</row>
    <row r="580" spans="1:11" ht="15.75" x14ac:dyDescent="0.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</row>
    <row r="581" spans="1:11" ht="18" x14ac:dyDescent="0.35">
      <c r="A581" s="60"/>
      <c r="B581" s="60"/>
      <c r="C581" s="60"/>
      <c r="D581" s="186" t="s">
        <v>67</v>
      </c>
      <c r="E581" s="187"/>
      <c r="F581" s="2" t="s">
        <v>68</v>
      </c>
      <c r="G581" s="2" t="s">
        <v>69</v>
      </c>
      <c r="H581" s="60"/>
      <c r="I581" s="60"/>
      <c r="J581" s="60"/>
      <c r="K581" s="60"/>
    </row>
    <row r="582" spans="1:11" ht="15.75" x14ac:dyDescent="0.25">
      <c r="A582" s="60"/>
      <c r="B582" s="60"/>
      <c r="C582" s="60"/>
      <c r="D582" s="188">
        <f>F582+G582</f>
        <v>0</v>
      </c>
      <c r="E582" s="189"/>
      <c r="F582" s="115">
        <f>H589</f>
        <v>0</v>
      </c>
      <c r="G582" s="115">
        <f>H605</f>
        <v>0</v>
      </c>
      <c r="H582" s="60"/>
      <c r="I582" s="60"/>
      <c r="J582" s="60"/>
      <c r="K582" s="60"/>
    </row>
    <row r="583" spans="1:11" ht="15.75" x14ac:dyDescent="0.25">
      <c r="A583" s="53" t="s">
        <v>203</v>
      </c>
    </row>
    <row r="584" spans="1:11" ht="15.75" x14ac:dyDescent="0.25">
      <c r="A584" s="179" t="s">
        <v>349</v>
      </c>
      <c r="B584" s="179"/>
      <c r="C584" s="179"/>
      <c r="D584" s="179"/>
      <c r="E584" s="179"/>
      <c r="F584" s="179"/>
      <c r="G584" s="179"/>
      <c r="H584" s="179"/>
      <c r="I584" s="179"/>
      <c r="J584" s="179"/>
      <c r="K584" s="179"/>
    </row>
    <row r="585" spans="1:11" ht="15.75" x14ac:dyDescent="0.25">
      <c r="A585" s="53"/>
    </row>
    <row r="586" spans="1:11" ht="18.75" x14ac:dyDescent="0.25">
      <c r="A586" s="177" t="s">
        <v>350</v>
      </c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</row>
    <row r="587" spans="1:11" ht="15.75" x14ac:dyDescent="0.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</row>
    <row r="588" spans="1:11" ht="18" x14ac:dyDescent="0.35">
      <c r="A588" s="60"/>
      <c r="B588" s="60"/>
      <c r="C588" t="s">
        <v>203</v>
      </c>
      <c r="D588" s="10" t="s">
        <v>244</v>
      </c>
      <c r="E588" s="80" t="s">
        <v>44</v>
      </c>
      <c r="F588" s="2" t="s">
        <v>23</v>
      </c>
      <c r="G588" s="2" t="s">
        <v>70</v>
      </c>
      <c r="H588" s="14" t="s">
        <v>123</v>
      </c>
      <c r="J588" s="60"/>
      <c r="K588" s="60"/>
    </row>
    <row r="589" spans="1:11" ht="15.75" x14ac:dyDescent="0.25">
      <c r="A589" s="60"/>
      <c r="B589" s="60"/>
      <c r="C589" s="28"/>
      <c r="D589" s="156">
        <v>3.6</v>
      </c>
      <c r="E589" s="137">
        <v>15</v>
      </c>
      <c r="F589" s="148"/>
      <c r="G589" s="148"/>
      <c r="H589" s="151">
        <f>D589*E589*F589*G589</f>
        <v>0</v>
      </c>
      <c r="J589" s="60"/>
      <c r="K589" s="60"/>
    </row>
    <row r="590" spans="1:11" ht="15.75" x14ac:dyDescent="0.25">
      <c r="A590" s="60"/>
      <c r="B590" s="60"/>
      <c r="C590" s="19"/>
      <c r="D590" s="19"/>
      <c r="E590" s="60"/>
      <c r="F590" s="60"/>
      <c r="G590" s="60"/>
      <c r="H590" s="60"/>
      <c r="I590" s="60"/>
      <c r="J590" s="60"/>
      <c r="K590" s="60"/>
    </row>
    <row r="591" spans="1:11" ht="15.75" x14ac:dyDescent="0.25">
      <c r="A591" s="53" t="s">
        <v>203</v>
      </c>
    </row>
    <row r="592" spans="1:11" ht="15.75" x14ac:dyDescent="0.25">
      <c r="A592" s="178" t="s">
        <v>351</v>
      </c>
      <c r="B592" s="178"/>
      <c r="C592" s="178"/>
      <c r="D592" s="178"/>
      <c r="E592" s="178"/>
      <c r="F592" s="178"/>
      <c r="G592" s="178"/>
      <c r="H592" s="178"/>
      <c r="I592" s="178"/>
      <c r="J592" s="178"/>
      <c r="K592" s="178"/>
    </row>
    <row r="593" spans="1:11" ht="15.75" x14ac:dyDescent="0.25">
      <c r="A593" s="178" t="s">
        <v>352</v>
      </c>
      <c r="B593" s="178"/>
      <c r="C593" s="178"/>
      <c r="D593" s="178"/>
      <c r="E593" s="178"/>
      <c r="F593" s="178"/>
      <c r="G593" s="178"/>
      <c r="H593" s="178"/>
      <c r="I593" s="178"/>
      <c r="J593" s="178"/>
      <c r="K593" s="178"/>
    </row>
    <row r="594" spans="1:11" ht="15.75" x14ac:dyDescent="0.25">
      <c r="A594" s="178" t="s">
        <v>353</v>
      </c>
      <c r="B594" s="178"/>
      <c r="C594" s="178"/>
      <c r="D594" s="178"/>
      <c r="E594" s="178"/>
      <c r="F594" s="178"/>
      <c r="G594" s="178"/>
      <c r="H594" s="178"/>
      <c r="I594" s="178"/>
      <c r="J594" s="178"/>
      <c r="K594" s="178"/>
    </row>
    <row r="595" spans="1:11" ht="17.25" x14ac:dyDescent="0.25">
      <c r="A595" s="178" t="s">
        <v>354</v>
      </c>
      <c r="B595" s="178"/>
      <c r="C595" s="178"/>
      <c r="D595" s="178"/>
      <c r="E595" s="178"/>
      <c r="F595" s="178"/>
      <c r="G595" s="178"/>
      <c r="H595" s="178"/>
      <c r="I595" s="178"/>
      <c r="J595" s="178"/>
      <c r="K595" s="178"/>
    </row>
    <row r="596" spans="1:11" ht="31.5" x14ac:dyDescent="0.25">
      <c r="A596" s="52" t="s">
        <v>231</v>
      </c>
    </row>
    <row r="597" spans="1:11" ht="15.75" x14ac:dyDescent="0.25">
      <c r="A597" s="178" t="s">
        <v>355</v>
      </c>
      <c r="B597" s="178"/>
      <c r="C597" s="178"/>
      <c r="D597" s="178"/>
      <c r="E597" s="178"/>
      <c r="F597" s="178"/>
      <c r="G597" s="178"/>
      <c r="H597" s="178"/>
      <c r="I597" s="178"/>
      <c r="J597" s="178"/>
      <c r="K597" s="178"/>
    </row>
    <row r="598" spans="1:11" ht="42" customHeight="1" x14ac:dyDescent="0.25">
      <c r="A598" s="182" t="s">
        <v>356</v>
      </c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</row>
    <row r="599" spans="1:11" ht="32.25" customHeight="1" x14ac:dyDescent="0.25">
      <c r="A599" s="182" t="s">
        <v>357</v>
      </c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</row>
    <row r="600" spans="1:11" ht="15.75" x14ac:dyDescent="0.25">
      <c r="A600" s="179" t="s">
        <v>358</v>
      </c>
      <c r="B600" s="179"/>
      <c r="C600" s="179"/>
      <c r="D600" s="179"/>
      <c r="E600" s="179"/>
      <c r="F600" s="179"/>
      <c r="G600" s="179"/>
      <c r="H600" s="179"/>
      <c r="I600" s="179"/>
      <c r="J600" s="179"/>
      <c r="K600" s="179"/>
    </row>
    <row r="601" spans="1:11" ht="15.75" x14ac:dyDescent="0.25">
      <c r="A601" s="53"/>
    </row>
    <row r="602" spans="1:11" ht="18.75" x14ac:dyDescent="0.25">
      <c r="A602" s="177" t="s">
        <v>359</v>
      </c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</row>
    <row r="603" spans="1:11" ht="15.75" x14ac:dyDescent="0.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</row>
    <row r="604" spans="1:11" ht="18" x14ac:dyDescent="0.35">
      <c r="A604" s="60"/>
      <c r="B604" s="60"/>
      <c r="C604" t="s">
        <v>203</v>
      </c>
      <c r="D604" s="10" t="s">
        <v>244</v>
      </c>
      <c r="E604" s="2" t="s">
        <v>44</v>
      </c>
      <c r="F604" s="2" t="s">
        <v>23</v>
      </c>
      <c r="G604" s="2" t="s">
        <v>71</v>
      </c>
      <c r="H604" s="14" t="s">
        <v>122</v>
      </c>
      <c r="J604" s="60"/>
      <c r="K604" s="60"/>
    </row>
    <row r="605" spans="1:11" ht="15.75" x14ac:dyDescent="0.25">
      <c r="A605" s="60"/>
      <c r="B605" s="60"/>
      <c r="C605" s="28"/>
      <c r="D605" s="137">
        <v>3.6</v>
      </c>
      <c r="E605" s="137">
        <v>15</v>
      </c>
      <c r="F605" s="148"/>
      <c r="G605" s="95">
        <v>0.03</v>
      </c>
      <c r="H605" s="151">
        <f>D605*E605*F605*G605</f>
        <v>0</v>
      </c>
      <c r="J605" s="60"/>
      <c r="K605" s="60"/>
    </row>
    <row r="606" spans="1:11" ht="15.75" x14ac:dyDescent="0.25">
      <c r="A606" s="53"/>
    </row>
    <row r="607" spans="1:11" ht="15.75" x14ac:dyDescent="0.25">
      <c r="A607" s="53" t="s">
        <v>360</v>
      </c>
    </row>
    <row r="608" spans="1:11" ht="15.75" x14ac:dyDescent="0.25">
      <c r="A608" s="178" t="s">
        <v>351</v>
      </c>
      <c r="B608" s="178"/>
      <c r="C608" s="178"/>
      <c r="D608" s="178"/>
      <c r="E608" s="178"/>
      <c r="F608" s="178"/>
      <c r="G608" s="178"/>
      <c r="H608" s="178"/>
      <c r="I608" s="178"/>
      <c r="J608" s="178"/>
      <c r="K608" s="178"/>
    </row>
    <row r="609" spans="1:11" ht="15.75" x14ac:dyDescent="0.25">
      <c r="A609" s="178" t="s">
        <v>361</v>
      </c>
      <c r="B609" s="178"/>
      <c r="C609" s="178"/>
      <c r="D609" s="178"/>
      <c r="E609" s="178"/>
      <c r="F609" s="178"/>
      <c r="G609" s="178"/>
      <c r="H609" s="178"/>
      <c r="I609" s="178"/>
      <c r="J609" s="178"/>
      <c r="K609" s="178"/>
    </row>
    <row r="610" spans="1:11" ht="15.75" x14ac:dyDescent="0.25">
      <c r="A610" s="178" t="s">
        <v>362</v>
      </c>
      <c r="B610" s="178"/>
      <c r="C610" s="178"/>
      <c r="D610" s="178"/>
      <c r="E610" s="178"/>
      <c r="F610" s="178"/>
      <c r="G610" s="178"/>
      <c r="H610" s="178"/>
      <c r="I610" s="178"/>
      <c r="J610" s="178"/>
      <c r="K610" s="178"/>
    </row>
    <row r="611" spans="1:11" ht="17.25" x14ac:dyDescent="0.25">
      <c r="A611" s="178" t="s">
        <v>363</v>
      </c>
      <c r="B611" s="178"/>
      <c r="C611" s="178"/>
      <c r="D611" s="178"/>
      <c r="E611" s="178"/>
      <c r="F611" s="178"/>
      <c r="G611" s="178"/>
      <c r="H611" s="178"/>
      <c r="I611" s="178"/>
      <c r="J611" s="178"/>
      <c r="K611" s="178"/>
    </row>
    <row r="612" spans="1:11" ht="31.5" x14ac:dyDescent="0.25">
      <c r="A612" s="52" t="s">
        <v>231</v>
      </c>
    </row>
    <row r="613" spans="1:11" ht="15.75" x14ac:dyDescent="0.25">
      <c r="A613" s="178" t="s">
        <v>364</v>
      </c>
      <c r="B613" s="178"/>
      <c r="C613" s="178"/>
      <c r="D613" s="178"/>
      <c r="E613" s="178"/>
      <c r="F613" s="178"/>
      <c r="G613" s="178"/>
      <c r="H613" s="178"/>
      <c r="I613" s="178"/>
      <c r="J613" s="178"/>
      <c r="K613" s="178"/>
    </row>
    <row r="614" spans="1:11" ht="31.5" customHeight="1" x14ac:dyDescent="0.25">
      <c r="A614" s="182" t="s">
        <v>365</v>
      </c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</row>
    <row r="615" spans="1:11" ht="17.25" x14ac:dyDescent="0.25">
      <c r="A615" s="178" t="s">
        <v>366</v>
      </c>
      <c r="B615" s="178"/>
      <c r="C615" s="178"/>
      <c r="D615" s="178"/>
      <c r="E615" s="178"/>
      <c r="F615" s="178"/>
      <c r="G615" s="178"/>
      <c r="H615" s="178"/>
      <c r="I615" s="178"/>
      <c r="J615" s="178"/>
      <c r="K615" s="178"/>
    </row>
    <row r="616" spans="1:11" ht="32.25" customHeight="1" x14ac:dyDescent="0.25">
      <c r="A616" s="181" t="s">
        <v>367</v>
      </c>
      <c r="B616" s="181"/>
      <c r="C616" s="181"/>
      <c r="D616" s="181"/>
      <c r="E616" s="181"/>
      <c r="F616" s="181"/>
      <c r="G616" s="181"/>
      <c r="H616" s="181"/>
      <c r="I616" s="181"/>
      <c r="J616" s="181"/>
      <c r="K616" s="181"/>
    </row>
    <row r="617" spans="1:11" ht="54" customHeight="1" x14ac:dyDescent="0.25">
      <c r="A617" s="183" t="s">
        <v>368</v>
      </c>
      <c r="B617" s="183"/>
      <c r="C617" s="183"/>
      <c r="D617" s="183"/>
      <c r="E617" s="183"/>
      <c r="F617" s="183"/>
      <c r="G617" s="183"/>
      <c r="H617" s="183"/>
      <c r="I617" s="183"/>
      <c r="J617" s="183"/>
      <c r="K617" s="183"/>
    </row>
    <row r="618" spans="1:11" ht="62.25" customHeight="1" x14ac:dyDescent="0.25">
      <c r="A618" s="184" t="s">
        <v>369</v>
      </c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</row>
    <row r="619" spans="1:11" ht="15.75" x14ac:dyDescent="0.2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</row>
    <row r="620" spans="1:11" ht="72" x14ac:dyDescent="0.25">
      <c r="B620" s="62" t="s">
        <v>360</v>
      </c>
      <c r="C620" s="3" t="s">
        <v>72</v>
      </c>
      <c r="D620" s="125" t="s">
        <v>136</v>
      </c>
      <c r="E620" s="82" t="s">
        <v>370</v>
      </c>
      <c r="F620" s="82" t="s">
        <v>371</v>
      </c>
      <c r="G620" s="82" t="s">
        <v>372</v>
      </c>
      <c r="H620" s="82" t="s">
        <v>373</v>
      </c>
      <c r="I620" s="82" t="s">
        <v>374</v>
      </c>
      <c r="J620" s="82" t="s">
        <v>375</v>
      </c>
      <c r="K620" s="63"/>
    </row>
    <row r="621" spans="1:11" ht="15.75" x14ac:dyDescent="0.25">
      <c r="B621" s="63"/>
      <c r="C621" s="63"/>
      <c r="D621" s="81">
        <v>1</v>
      </c>
      <c r="E621" s="81">
        <v>2</v>
      </c>
      <c r="F621" s="81">
        <v>3</v>
      </c>
      <c r="G621" s="81">
        <v>4</v>
      </c>
      <c r="H621" s="81">
        <v>5</v>
      </c>
      <c r="I621" s="113">
        <v>6</v>
      </c>
      <c r="J621" s="113">
        <v>7</v>
      </c>
      <c r="K621" s="63"/>
    </row>
    <row r="622" spans="1:11" ht="24" x14ac:dyDescent="0.25">
      <c r="B622" s="63"/>
      <c r="C622" s="63"/>
      <c r="D622" s="81">
        <v>1</v>
      </c>
      <c r="E622" s="121" t="s">
        <v>376</v>
      </c>
      <c r="F622" s="95">
        <v>60</v>
      </c>
      <c r="G622" s="148"/>
      <c r="H622" s="157">
        <f>F622*G622/1000</f>
        <v>0</v>
      </c>
      <c r="I622" s="147"/>
      <c r="J622" s="158">
        <f>H622*I622</f>
        <v>0</v>
      </c>
      <c r="K622" s="63"/>
    </row>
    <row r="623" spans="1:11" ht="15.75" x14ac:dyDescent="0.25">
      <c r="B623" s="63"/>
      <c r="C623" s="63"/>
      <c r="D623" s="81">
        <v>2</v>
      </c>
      <c r="E623" s="121" t="s">
        <v>377</v>
      </c>
      <c r="F623" s="95">
        <v>15</v>
      </c>
      <c r="G623" s="148"/>
      <c r="H623" s="157">
        <f t="shared" ref="H623:H625" si="22">F623*G623/1000</f>
        <v>0</v>
      </c>
      <c r="I623" s="147"/>
      <c r="J623" s="158">
        <f t="shared" ref="J623:J625" si="23">H623*I623</f>
        <v>0</v>
      </c>
      <c r="K623" s="63"/>
    </row>
    <row r="624" spans="1:11" ht="72" x14ac:dyDescent="0.25">
      <c r="B624" s="63"/>
      <c r="C624" s="63"/>
      <c r="D624" s="81">
        <v>3</v>
      </c>
      <c r="E624" s="121" t="s">
        <v>378</v>
      </c>
      <c r="F624" s="95">
        <v>24</v>
      </c>
      <c r="G624" s="148"/>
      <c r="H624" s="157">
        <f t="shared" si="22"/>
        <v>0</v>
      </c>
      <c r="I624" s="147"/>
      <c r="J624" s="158">
        <f t="shared" si="23"/>
        <v>0</v>
      </c>
      <c r="K624" s="63"/>
    </row>
    <row r="625" spans="1:11" ht="24" x14ac:dyDescent="0.25">
      <c r="B625" s="63"/>
      <c r="C625" s="63"/>
      <c r="D625" s="81">
        <v>4</v>
      </c>
      <c r="E625" s="121" t="s">
        <v>379</v>
      </c>
      <c r="F625" s="95">
        <v>0.33</v>
      </c>
      <c r="G625" s="148"/>
      <c r="H625" s="157">
        <f t="shared" si="22"/>
        <v>0</v>
      </c>
      <c r="I625" s="147"/>
      <c r="J625" s="158">
        <f t="shared" si="23"/>
        <v>0</v>
      </c>
      <c r="K625" s="63"/>
    </row>
    <row r="626" spans="1:11" ht="15.75" x14ac:dyDescent="0.25">
      <c r="B626" s="63"/>
      <c r="C626" s="63"/>
      <c r="D626" s="2"/>
      <c r="E626" s="2"/>
      <c r="F626" s="137"/>
      <c r="G626" s="137"/>
      <c r="H626" s="137"/>
      <c r="I626" s="45" t="s">
        <v>224</v>
      </c>
      <c r="J626" s="159">
        <f>SUM(J622:J625)</f>
        <v>0</v>
      </c>
      <c r="K626" s="63"/>
    </row>
    <row r="627" spans="1:11" ht="15.75" x14ac:dyDescent="0.2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</row>
    <row r="628" spans="1:11" ht="31.5" x14ac:dyDescent="0.25">
      <c r="A628" s="52" t="s">
        <v>231</v>
      </c>
    </row>
    <row r="629" spans="1:11" ht="30" customHeight="1" x14ac:dyDescent="0.25">
      <c r="A629" s="181" t="s">
        <v>380</v>
      </c>
      <c r="B629" s="181"/>
      <c r="C629" s="181"/>
      <c r="D629" s="181"/>
      <c r="E629" s="181"/>
      <c r="F629" s="181"/>
      <c r="G629" s="181"/>
      <c r="H629" s="181"/>
      <c r="I629" s="181"/>
      <c r="J629" s="181"/>
      <c r="K629" s="181"/>
    </row>
    <row r="630" spans="1:11" ht="44.25" customHeight="1" x14ac:dyDescent="0.25">
      <c r="A630" s="181" t="s">
        <v>381</v>
      </c>
      <c r="B630" s="181"/>
      <c r="C630" s="181"/>
      <c r="D630" s="181"/>
      <c r="E630" s="181"/>
      <c r="F630" s="181"/>
      <c r="G630" s="181"/>
      <c r="H630" s="181"/>
      <c r="I630" s="181"/>
      <c r="J630" s="181"/>
      <c r="K630" s="181"/>
    </row>
    <row r="631" spans="1:11" ht="30.75" customHeight="1" x14ac:dyDescent="0.25">
      <c r="A631" s="180" t="s">
        <v>382</v>
      </c>
      <c r="B631" s="180"/>
      <c r="C631" s="180"/>
      <c r="D631" s="180"/>
      <c r="E631" s="180"/>
      <c r="F631" s="180"/>
      <c r="G631" s="180"/>
      <c r="H631" s="180"/>
      <c r="I631" s="180"/>
      <c r="J631" s="180"/>
      <c r="K631" s="180"/>
    </row>
    <row r="632" spans="1:11" ht="15.75" x14ac:dyDescent="0.25">
      <c r="A632" s="53"/>
    </row>
    <row r="633" spans="1:11" ht="18.75" x14ac:dyDescent="0.25">
      <c r="A633" s="177" t="s">
        <v>383</v>
      </c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</row>
    <row r="634" spans="1:11" ht="15.75" x14ac:dyDescent="0.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</row>
    <row r="635" spans="1:11" ht="18.75" x14ac:dyDescent="0.35">
      <c r="A635" s="60"/>
      <c r="B635" s="60"/>
      <c r="D635" s="7" t="s">
        <v>73</v>
      </c>
      <c r="E635" s="4" t="s">
        <v>74</v>
      </c>
      <c r="F635" s="4" t="s">
        <v>75</v>
      </c>
      <c r="G635" s="4" t="s">
        <v>76</v>
      </c>
      <c r="H635" s="4" t="s">
        <v>77</v>
      </c>
      <c r="I635" s="60"/>
      <c r="J635" s="60"/>
      <c r="K635" s="60"/>
    </row>
    <row r="636" spans="1:11" ht="15.75" x14ac:dyDescent="0.25">
      <c r="A636" s="60"/>
      <c r="B636" s="60"/>
      <c r="D636" s="70">
        <f>E636+F636+G636+H636</f>
        <v>0</v>
      </c>
      <c r="E636" s="25">
        <f>H644</f>
        <v>0</v>
      </c>
      <c r="F636" s="25">
        <f>G661</f>
        <v>0</v>
      </c>
      <c r="G636" s="25">
        <f>H682</f>
        <v>0</v>
      </c>
      <c r="H636" s="25">
        <f>F686</f>
        <v>0</v>
      </c>
      <c r="I636" s="60"/>
      <c r="J636" s="60"/>
      <c r="K636" s="60"/>
    </row>
    <row r="637" spans="1:11" ht="15.75" x14ac:dyDescent="0.25">
      <c r="A637" s="53"/>
    </row>
    <row r="638" spans="1:11" ht="15.75" x14ac:dyDescent="0.25">
      <c r="A638" s="53" t="s">
        <v>203</v>
      </c>
    </row>
    <row r="639" spans="1:11" ht="30.75" customHeight="1" x14ac:dyDescent="0.25">
      <c r="A639" s="180" t="s">
        <v>384</v>
      </c>
      <c r="B639" s="180"/>
      <c r="C639" s="180"/>
      <c r="D639" s="180"/>
      <c r="E639" s="180"/>
      <c r="F639" s="180"/>
      <c r="G639" s="180"/>
      <c r="H639" s="180"/>
      <c r="I639" s="180"/>
      <c r="J639" s="180"/>
      <c r="K639" s="180"/>
    </row>
    <row r="640" spans="1:11" ht="15.75" x14ac:dyDescent="0.25">
      <c r="A640" s="53"/>
    </row>
    <row r="641" spans="1:11" ht="18.75" x14ac:dyDescent="0.25">
      <c r="A641" s="177" t="s">
        <v>385</v>
      </c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</row>
    <row r="642" spans="1:11" ht="15.75" x14ac:dyDescent="0.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</row>
    <row r="643" spans="1:11" ht="17.25" x14ac:dyDescent="0.25">
      <c r="A643" s="60"/>
      <c r="B643" t="s">
        <v>360</v>
      </c>
      <c r="C643" s="2" t="s">
        <v>30</v>
      </c>
      <c r="D643" s="2" t="s">
        <v>22</v>
      </c>
      <c r="E643" s="2" t="s">
        <v>23</v>
      </c>
      <c r="F643" s="2" t="s">
        <v>44</v>
      </c>
      <c r="G643" s="8" t="s">
        <v>386</v>
      </c>
      <c r="H643" s="68" t="s">
        <v>121</v>
      </c>
      <c r="J643" s="60"/>
      <c r="K643" s="60"/>
    </row>
    <row r="644" spans="1:11" ht="15.75" x14ac:dyDescent="0.25">
      <c r="A644" s="60"/>
      <c r="B644" s="19"/>
      <c r="C644" s="148"/>
      <c r="D644" s="95">
        <v>12</v>
      </c>
      <c r="E644" s="148"/>
      <c r="F644" s="95">
        <v>2</v>
      </c>
      <c r="G644" s="95">
        <v>365</v>
      </c>
      <c r="H644" s="151">
        <f>C644*D644*E644*(F644/1000)*G644</f>
        <v>0</v>
      </c>
      <c r="J644" s="60"/>
      <c r="K644" s="60"/>
    </row>
    <row r="645" spans="1:11" ht="15.75" x14ac:dyDescent="0.25">
      <c r="A645" s="60"/>
      <c r="B645" s="19"/>
      <c r="C645" s="19"/>
      <c r="D645" s="60"/>
      <c r="E645" s="60"/>
      <c r="F645" s="60"/>
      <c r="G645" s="60"/>
      <c r="H645" s="60"/>
      <c r="I645" s="60"/>
      <c r="J645" s="60"/>
      <c r="K645" s="60"/>
    </row>
    <row r="646" spans="1:11" ht="15.75" x14ac:dyDescent="0.25">
      <c r="A646" s="53" t="s">
        <v>360</v>
      </c>
    </row>
    <row r="647" spans="1:11" ht="15.75" x14ac:dyDescent="0.25">
      <c r="A647" s="178" t="s">
        <v>387</v>
      </c>
      <c r="B647" s="178"/>
      <c r="C647" s="178"/>
      <c r="D647" s="178"/>
      <c r="E647" s="178"/>
      <c r="F647" s="178"/>
      <c r="G647" s="178"/>
      <c r="H647" s="178"/>
      <c r="I647" s="178"/>
      <c r="J647" s="178"/>
      <c r="K647" s="178"/>
    </row>
    <row r="648" spans="1:11" ht="15.75" x14ac:dyDescent="0.25">
      <c r="A648" s="178" t="s">
        <v>388</v>
      </c>
      <c r="B648" s="178"/>
      <c r="C648" s="178"/>
      <c r="D648" s="178"/>
      <c r="E648" s="178"/>
      <c r="F648" s="178"/>
      <c r="G648" s="178"/>
      <c r="H648" s="178"/>
      <c r="I648" s="178"/>
      <c r="J648" s="178"/>
      <c r="K648" s="178"/>
    </row>
    <row r="649" spans="1:11" ht="15.75" x14ac:dyDescent="0.25">
      <c r="A649" s="178" t="s">
        <v>389</v>
      </c>
      <c r="B649" s="178"/>
      <c r="C649" s="178"/>
      <c r="D649" s="178"/>
      <c r="E649" s="178"/>
      <c r="F649" s="178"/>
      <c r="G649" s="178"/>
      <c r="H649" s="178"/>
      <c r="I649" s="178"/>
      <c r="J649" s="178"/>
      <c r="K649" s="178"/>
    </row>
    <row r="650" spans="1:11" ht="15.75" x14ac:dyDescent="0.25">
      <c r="A650" s="178" t="s">
        <v>390</v>
      </c>
      <c r="B650" s="178"/>
      <c r="C650" s="178"/>
      <c r="D650" s="178"/>
      <c r="E650" s="178"/>
      <c r="F650" s="178"/>
      <c r="G650" s="178"/>
      <c r="H650" s="178"/>
      <c r="I650" s="178"/>
      <c r="J650" s="178"/>
      <c r="K650" s="178"/>
    </row>
    <row r="651" spans="1:11" ht="31.5" x14ac:dyDescent="0.25">
      <c r="A651" s="52" t="s">
        <v>231</v>
      </c>
    </row>
    <row r="652" spans="1:11" ht="32.25" customHeight="1" x14ac:dyDescent="0.25">
      <c r="A652" s="182" t="s">
        <v>391</v>
      </c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</row>
    <row r="653" spans="1:11" ht="15.75" x14ac:dyDescent="0.25">
      <c r="A653" s="182" t="s">
        <v>392</v>
      </c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</row>
    <row r="654" spans="1:11" ht="15.75" x14ac:dyDescent="0.25">
      <c r="A654" s="178" t="s">
        <v>393</v>
      </c>
      <c r="B654" s="178"/>
      <c r="C654" s="178"/>
      <c r="D654" s="178"/>
      <c r="E654" s="178"/>
      <c r="F654" s="178"/>
      <c r="G654" s="178"/>
      <c r="H654" s="178"/>
      <c r="I654" s="178"/>
      <c r="J654" s="178"/>
      <c r="K654" s="178"/>
    </row>
    <row r="655" spans="1:11" ht="15.75" x14ac:dyDescent="0.25">
      <c r="A655" s="178" t="s">
        <v>394</v>
      </c>
      <c r="B655" s="178"/>
      <c r="C655" s="178"/>
      <c r="D655" s="178"/>
      <c r="E655" s="178"/>
      <c r="F655" s="178"/>
      <c r="G655" s="178"/>
      <c r="H655" s="178"/>
      <c r="I655" s="178"/>
      <c r="J655" s="178"/>
      <c r="K655" s="178"/>
    </row>
    <row r="656" spans="1:11" ht="15.75" x14ac:dyDescent="0.25">
      <c r="A656" s="179" t="s">
        <v>395</v>
      </c>
      <c r="B656" s="179"/>
      <c r="C656" s="179"/>
      <c r="D656" s="179"/>
      <c r="E656" s="179"/>
      <c r="F656" s="179"/>
      <c r="G656" s="179"/>
      <c r="H656" s="179"/>
      <c r="I656" s="179"/>
      <c r="J656" s="179"/>
      <c r="K656" s="179"/>
    </row>
    <row r="657" spans="1:11" ht="15.75" x14ac:dyDescent="0.25">
      <c r="A657" s="53"/>
    </row>
    <row r="658" spans="1:11" ht="18.75" x14ac:dyDescent="0.25">
      <c r="A658" s="177" t="s">
        <v>396</v>
      </c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</row>
    <row r="659" spans="1:11" ht="15.75" x14ac:dyDescent="0.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</row>
    <row r="660" spans="1:11" ht="18" x14ac:dyDescent="0.35">
      <c r="A660" s="60"/>
      <c r="C660" t="s">
        <v>360</v>
      </c>
      <c r="D660" s="26"/>
      <c r="E660" s="2" t="s">
        <v>78</v>
      </c>
      <c r="F660" s="2" t="s">
        <v>44</v>
      </c>
      <c r="G660" s="13" t="s">
        <v>120</v>
      </c>
      <c r="H660" s="19"/>
      <c r="I660" s="19"/>
      <c r="J660" s="60"/>
      <c r="K660" s="60"/>
    </row>
    <row r="661" spans="1:11" ht="15.75" x14ac:dyDescent="0.25">
      <c r="A661" s="60"/>
      <c r="C661" s="19"/>
      <c r="D661" s="19"/>
      <c r="E661" s="95">
        <f>G671</f>
        <v>0</v>
      </c>
      <c r="F661" s="153"/>
      <c r="G661" s="151">
        <f>E661*F661</f>
        <v>0</v>
      </c>
      <c r="H661" s="75"/>
      <c r="I661" s="75"/>
      <c r="J661" s="60"/>
      <c r="K661" s="60"/>
    </row>
    <row r="662" spans="1:11" ht="15.75" x14ac:dyDescent="0.25">
      <c r="A662" s="53"/>
    </row>
    <row r="663" spans="1:11" ht="15.75" x14ac:dyDescent="0.25">
      <c r="A663" s="53" t="s">
        <v>360</v>
      </c>
    </row>
    <row r="664" spans="1:11" ht="17.25" x14ac:dyDescent="0.25">
      <c r="A664" s="178" t="s">
        <v>397</v>
      </c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</row>
    <row r="665" spans="1:11" ht="41.25" customHeight="1" x14ac:dyDescent="0.25">
      <c r="A665" s="180" t="s">
        <v>398</v>
      </c>
      <c r="B665" s="180"/>
      <c r="C665" s="180"/>
      <c r="D665" s="180"/>
      <c r="E665" s="180"/>
      <c r="F665" s="180"/>
      <c r="G665" s="180"/>
      <c r="H665" s="180"/>
      <c r="I665" s="180"/>
      <c r="J665" s="180"/>
      <c r="K665" s="180"/>
    </row>
    <row r="666" spans="1:11" ht="47.25" customHeight="1" x14ac:dyDescent="0.25">
      <c r="A666" s="181" t="s">
        <v>399</v>
      </c>
      <c r="B666" s="181"/>
      <c r="C666" s="181"/>
      <c r="D666" s="181"/>
      <c r="E666" s="181"/>
      <c r="F666" s="181"/>
      <c r="G666" s="181"/>
      <c r="H666" s="181"/>
      <c r="I666" s="181"/>
      <c r="J666" s="181"/>
      <c r="K666" s="181"/>
    </row>
    <row r="667" spans="1:11" ht="15.75" x14ac:dyDescent="0.25">
      <c r="A667" s="53"/>
    </row>
    <row r="668" spans="1:11" ht="17.25" x14ac:dyDescent="0.25">
      <c r="A668" s="177" t="s">
        <v>400</v>
      </c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</row>
    <row r="669" spans="1:11" ht="15.75" x14ac:dyDescent="0.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</row>
    <row r="670" spans="1:11" ht="18" x14ac:dyDescent="0.35">
      <c r="A670" s="60"/>
      <c r="B670" t="s">
        <v>360</v>
      </c>
      <c r="C670" s="19"/>
      <c r="D670" s="2" t="s">
        <v>79</v>
      </c>
      <c r="E670" s="2" t="s">
        <v>80</v>
      </c>
      <c r="F670" s="2" t="s">
        <v>81</v>
      </c>
      <c r="G670" s="14" t="s">
        <v>119</v>
      </c>
      <c r="H670" s="60"/>
      <c r="I670" s="60"/>
      <c r="J670" s="60"/>
      <c r="K670" s="60"/>
    </row>
    <row r="671" spans="1:11" ht="15.75" x14ac:dyDescent="0.25">
      <c r="A671" s="60"/>
      <c r="B671" s="19"/>
      <c r="C671" s="19"/>
      <c r="D671" s="153"/>
      <c r="E671" s="153"/>
      <c r="F671" s="153"/>
      <c r="G671" s="151">
        <f>(D671*(E671-F671))/1000000</f>
        <v>0</v>
      </c>
      <c r="H671" s="60"/>
      <c r="I671" s="60"/>
      <c r="J671" s="60"/>
      <c r="K671" s="60"/>
    </row>
    <row r="672" spans="1:11" ht="15.75" x14ac:dyDescent="0.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</row>
    <row r="673" spans="1:11" ht="15.75" x14ac:dyDescent="0.25">
      <c r="A673" s="53" t="s">
        <v>360</v>
      </c>
    </row>
    <row r="674" spans="1:11" ht="35.25" customHeight="1" x14ac:dyDescent="0.25">
      <c r="A674" s="184" t="s">
        <v>401</v>
      </c>
      <c r="B674" s="184"/>
      <c r="C674" s="184"/>
      <c r="D674" s="184"/>
      <c r="E674" s="184"/>
      <c r="F674" s="184"/>
      <c r="G674" s="184"/>
      <c r="H674" s="184"/>
      <c r="I674" s="184"/>
      <c r="J674" s="184"/>
      <c r="K674" s="184"/>
    </row>
    <row r="675" spans="1:11" ht="34.5" customHeight="1" x14ac:dyDescent="0.25">
      <c r="A675" s="184" t="s">
        <v>402</v>
      </c>
      <c r="B675" s="184"/>
      <c r="C675" s="184"/>
      <c r="D675" s="184"/>
      <c r="E675" s="184"/>
      <c r="F675" s="184"/>
      <c r="G675" s="184"/>
      <c r="H675" s="184"/>
      <c r="I675" s="184"/>
      <c r="J675" s="184"/>
      <c r="K675" s="184"/>
    </row>
    <row r="676" spans="1:11" ht="35.25" customHeight="1" x14ac:dyDescent="0.25">
      <c r="A676" s="184" t="s">
        <v>403</v>
      </c>
      <c r="B676" s="184"/>
      <c r="C676" s="184"/>
      <c r="D676" s="184"/>
      <c r="E676" s="184"/>
      <c r="F676" s="184"/>
      <c r="G676" s="184"/>
      <c r="H676" s="184"/>
      <c r="I676" s="184"/>
      <c r="J676" s="184"/>
      <c r="K676" s="184"/>
    </row>
    <row r="677" spans="1:11" ht="31.5" x14ac:dyDescent="0.25">
      <c r="A677" s="52" t="s">
        <v>231</v>
      </c>
    </row>
    <row r="678" spans="1:11" ht="51.75" customHeight="1" x14ac:dyDescent="0.25">
      <c r="A678" s="184" t="s">
        <v>404</v>
      </c>
      <c r="B678" s="184"/>
      <c r="C678" s="184"/>
      <c r="D678" s="184"/>
      <c r="E678" s="184"/>
      <c r="F678" s="184"/>
      <c r="G678" s="184"/>
      <c r="H678" s="184"/>
      <c r="I678" s="184"/>
      <c r="J678" s="184"/>
      <c r="K678" s="184"/>
    </row>
    <row r="679" spans="1:11" ht="36.75" customHeight="1" x14ac:dyDescent="0.25">
      <c r="A679" s="192" t="s">
        <v>405</v>
      </c>
      <c r="B679" s="192"/>
      <c r="C679" s="192"/>
      <c r="D679" s="192"/>
      <c r="E679" s="192"/>
      <c r="F679" s="192"/>
      <c r="G679" s="192"/>
      <c r="H679" s="192"/>
      <c r="I679" s="192"/>
      <c r="J679" s="192"/>
      <c r="K679" s="192"/>
    </row>
    <row r="680" spans="1:11" ht="15.75" x14ac:dyDescent="0.25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</row>
    <row r="681" spans="1:11" ht="18" x14ac:dyDescent="0.35">
      <c r="A681" s="64"/>
      <c r="B681" s="64"/>
      <c r="C681" t="s">
        <v>360</v>
      </c>
      <c r="D681" s="26"/>
      <c r="E681" s="2" t="s">
        <v>47</v>
      </c>
      <c r="F681" s="2" t="s">
        <v>48</v>
      </c>
      <c r="G681" s="11" t="s">
        <v>252</v>
      </c>
      <c r="H681" s="13" t="s">
        <v>116</v>
      </c>
      <c r="I681" s="64"/>
      <c r="J681" s="64"/>
      <c r="K681" s="64"/>
    </row>
    <row r="682" spans="1:11" ht="15.75" x14ac:dyDescent="0.25">
      <c r="A682" s="64"/>
      <c r="B682" s="64"/>
      <c r="C682" s="19"/>
      <c r="D682" s="19"/>
      <c r="E682" s="153"/>
      <c r="F682" s="95">
        <v>0.46</v>
      </c>
      <c r="G682" s="95">
        <v>365</v>
      </c>
      <c r="H682" s="151">
        <f>E682*F682*G682</f>
        <v>0</v>
      </c>
      <c r="I682" s="64"/>
      <c r="J682" s="64"/>
      <c r="K682" s="64"/>
    </row>
    <row r="683" spans="1:11" ht="15.75" x14ac:dyDescent="0.25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</row>
    <row r="684" spans="1:11" ht="45" customHeight="1" x14ac:dyDescent="0.25">
      <c r="A684" s="192" t="s">
        <v>406</v>
      </c>
      <c r="B684" s="192"/>
      <c r="C684" s="192"/>
      <c r="D684" s="192"/>
      <c r="E684" s="192"/>
      <c r="F684" s="192"/>
      <c r="G684" s="192"/>
      <c r="H684" s="192"/>
      <c r="I684" s="192"/>
      <c r="J684" s="192"/>
      <c r="K684" s="192"/>
    </row>
    <row r="685" spans="1:11" ht="18.75" x14ac:dyDescent="0.35">
      <c r="A685" s="64"/>
      <c r="B685" s="64"/>
      <c r="C685" t="s">
        <v>360</v>
      </c>
      <c r="F685" s="4" t="s">
        <v>77</v>
      </c>
      <c r="G685" s="64"/>
      <c r="H685" s="64"/>
      <c r="I685" s="64"/>
      <c r="J685" s="64"/>
      <c r="K685" s="64"/>
    </row>
    <row r="686" spans="1:11" ht="15.75" x14ac:dyDescent="0.25">
      <c r="A686" s="64"/>
      <c r="B686" s="64"/>
      <c r="C686" s="64"/>
      <c r="E686" s="193" t="s">
        <v>407</v>
      </c>
      <c r="F686" s="196"/>
      <c r="G686" s="64"/>
      <c r="H686" s="64"/>
      <c r="I686" s="64"/>
      <c r="J686" s="64"/>
      <c r="K686" s="64"/>
    </row>
    <row r="687" spans="1:11" ht="15.75" x14ac:dyDescent="0.25">
      <c r="A687" s="64"/>
      <c r="B687" s="64"/>
      <c r="C687" s="64"/>
      <c r="E687" s="194"/>
      <c r="F687" s="197"/>
      <c r="G687" s="64"/>
      <c r="H687" s="64"/>
      <c r="I687" s="64"/>
      <c r="J687" s="64"/>
      <c r="K687" s="64"/>
    </row>
    <row r="688" spans="1:11" ht="15.75" x14ac:dyDescent="0.25">
      <c r="A688" s="53"/>
      <c r="E688" s="195"/>
      <c r="F688" s="198"/>
    </row>
    <row r="689" spans="1:11" ht="15.75" x14ac:dyDescent="0.25">
      <c r="A689" s="53"/>
      <c r="D689" s="83"/>
      <c r="E689" s="33"/>
    </row>
    <row r="690" spans="1:11" ht="15.75" x14ac:dyDescent="0.25">
      <c r="A690" s="177" t="s">
        <v>408</v>
      </c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</row>
    <row r="691" spans="1:11" ht="15.75" x14ac:dyDescent="0.25">
      <c r="A691" s="177" t="s">
        <v>409</v>
      </c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</row>
    <row r="692" spans="1:11" ht="33" customHeight="1" x14ac:dyDescent="0.25">
      <c r="A692" s="184" t="s">
        <v>410</v>
      </c>
      <c r="B692" s="184"/>
      <c r="C692" s="184"/>
      <c r="D692" s="184"/>
      <c r="E692" s="184"/>
      <c r="F692" s="184"/>
      <c r="G692" s="184"/>
      <c r="H692" s="184"/>
      <c r="I692" s="184"/>
      <c r="J692" s="184"/>
      <c r="K692" s="184"/>
    </row>
    <row r="693" spans="1:11" ht="15.75" x14ac:dyDescent="0.25">
      <c r="A693" s="53"/>
    </row>
    <row r="694" spans="1:11" ht="18.75" x14ac:dyDescent="0.25">
      <c r="A694" s="177" t="s">
        <v>411</v>
      </c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</row>
    <row r="695" spans="1:11" ht="15.75" x14ac:dyDescent="0.25">
      <c r="A695" s="53"/>
    </row>
    <row r="696" spans="1:11" ht="18" x14ac:dyDescent="0.35">
      <c r="A696" s="53"/>
      <c r="E696" s="7" t="s">
        <v>82</v>
      </c>
      <c r="F696" s="2" t="s">
        <v>83</v>
      </c>
      <c r="G696" s="2" t="s">
        <v>84</v>
      </c>
    </row>
    <row r="697" spans="1:11" ht="15.75" x14ac:dyDescent="0.25">
      <c r="A697" s="53"/>
      <c r="E697" s="73">
        <f>F697+G697</f>
        <v>0</v>
      </c>
      <c r="F697" s="20">
        <f>J719</f>
        <v>0</v>
      </c>
      <c r="G697" s="20">
        <f>C732</f>
        <v>0</v>
      </c>
    </row>
    <row r="698" spans="1:11" ht="15.75" x14ac:dyDescent="0.25">
      <c r="A698" s="53"/>
    </row>
    <row r="699" spans="1:11" ht="15.75" x14ac:dyDescent="0.25">
      <c r="A699" s="53" t="s">
        <v>360</v>
      </c>
    </row>
    <row r="700" spans="1:11" ht="36.75" customHeight="1" x14ac:dyDescent="0.25">
      <c r="A700" s="184" t="s">
        <v>412</v>
      </c>
      <c r="B700" s="184"/>
      <c r="C700" s="184"/>
      <c r="D700" s="184"/>
      <c r="E700" s="184"/>
      <c r="F700" s="184"/>
      <c r="G700" s="184"/>
      <c r="H700" s="184"/>
      <c r="I700" s="184"/>
      <c r="J700" s="184"/>
      <c r="K700" s="184"/>
    </row>
    <row r="701" spans="1:11" ht="31.5" customHeight="1" x14ac:dyDescent="0.25">
      <c r="A701" s="184" t="s">
        <v>413</v>
      </c>
      <c r="B701" s="184"/>
      <c r="C701" s="184"/>
      <c r="D701" s="184"/>
      <c r="E701" s="184"/>
      <c r="F701" s="184"/>
      <c r="G701" s="184"/>
      <c r="H701" s="184"/>
      <c r="I701" s="184"/>
      <c r="J701" s="184"/>
      <c r="K701" s="184"/>
    </row>
    <row r="702" spans="1:11" ht="30" customHeight="1" x14ac:dyDescent="0.25">
      <c r="A702" s="180" t="s">
        <v>414</v>
      </c>
      <c r="B702" s="180"/>
      <c r="C702" s="180"/>
      <c r="D702" s="180"/>
      <c r="E702" s="180"/>
      <c r="F702" s="180"/>
      <c r="G702" s="180"/>
      <c r="H702" s="180"/>
      <c r="I702" s="180"/>
      <c r="J702" s="180"/>
      <c r="K702" s="180"/>
    </row>
    <row r="703" spans="1:11" ht="15.75" x14ac:dyDescent="0.25">
      <c r="A703" s="53"/>
    </row>
    <row r="704" spans="1:11" ht="18.75" x14ac:dyDescent="0.25">
      <c r="A704" s="177" t="s">
        <v>415</v>
      </c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</row>
    <row r="705" spans="1:11" ht="15.75" x14ac:dyDescent="0.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</row>
    <row r="706" spans="1:11" ht="48" x14ac:dyDescent="0.25">
      <c r="A706" s="60"/>
      <c r="B706" s="84" t="s">
        <v>203</v>
      </c>
      <c r="C706" s="89" t="s">
        <v>416</v>
      </c>
      <c r="D706" s="96" t="s">
        <v>417</v>
      </c>
      <c r="E706" s="77" t="s">
        <v>418</v>
      </c>
      <c r="F706" s="85" t="s">
        <v>225</v>
      </c>
      <c r="G706" s="86" t="s">
        <v>85</v>
      </c>
      <c r="H706" s="86" t="s">
        <v>86</v>
      </c>
      <c r="I706" s="87" t="s">
        <v>419</v>
      </c>
      <c r="J706" s="105" t="s">
        <v>117</v>
      </c>
    </row>
    <row r="707" spans="1:11" ht="15.75" x14ac:dyDescent="0.25">
      <c r="A707" s="60"/>
      <c r="B707" s="28"/>
      <c r="C707" s="93"/>
      <c r="D707" s="93"/>
      <c r="E707" s="2"/>
      <c r="F707" s="2">
        <v>1E-3</v>
      </c>
      <c r="G707" s="93"/>
      <c r="H707" s="2">
        <v>3</v>
      </c>
      <c r="I707" s="2">
        <v>365</v>
      </c>
      <c r="J707" s="20">
        <f>E707*F707*G707*H707*I707</f>
        <v>0</v>
      </c>
      <c r="K707" s="19"/>
    </row>
    <row r="708" spans="1:11" ht="15.75" x14ac:dyDescent="0.25">
      <c r="A708" s="60"/>
      <c r="B708" s="19"/>
      <c r="C708" s="93"/>
      <c r="D708" s="93"/>
      <c r="E708" s="2"/>
      <c r="F708" s="2">
        <v>1E-3</v>
      </c>
      <c r="G708" s="93"/>
      <c r="H708" s="2">
        <v>3</v>
      </c>
      <c r="I708" s="2">
        <v>365</v>
      </c>
      <c r="J708" s="20">
        <f t="shared" ref="J708:J718" si="24">E708*F708*G708*H708*I708</f>
        <v>0</v>
      </c>
      <c r="K708" s="19"/>
    </row>
    <row r="709" spans="1:11" ht="15.75" x14ac:dyDescent="0.25">
      <c r="A709" s="60"/>
      <c r="B709" s="19"/>
      <c r="C709" s="93"/>
      <c r="D709" s="93"/>
      <c r="E709" s="2"/>
      <c r="F709" s="2">
        <v>1E-3</v>
      </c>
      <c r="G709" s="93"/>
      <c r="H709" s="2">
        <v>3</v>
      </c>
      <c r="I709" s="2">
        <v>365</v>
      </c>
      <c r="J709" s="20">
        <f t="shared" si="24"/>
        <v>0</v>
      </c>
      <c r="K709" s="19"/>
    </row>
    <row r="710" spans="1:11" ht="15.75" x14ac:dyDescent="0.25">
      <c r="A710" s="60"/>
      <c r="B710" s="27"/>
      <c r="C710" s="93"/>
      <c r="D710" s="93"/>
      <c r="E710" s="2"/>
      <c r="F710" s="2">
        <v>1E-3</v>
      </c>
      <c r="G710" s="93"/>
      <c r="H710" s="2">
        <v>3</v>
      </c>
      <c r="I710" s="2">
        <v>365</v>
      </c>
      <c r="J710" s="20">
        <f t="shared" si="24"/>
        <v>0</v>
      </c>
      <c r="K710" s="19"/>
    </row>
    <row r="711" spans="1:11" ht="15.75" x14ac:dyDescent="0.25">
      <c r="A711" s="60"/>
      <c r="B711" s="19"/>
      <c r="C711" s="94"/>
      <c r="D711" s="94"/>
      <c r="E711" s="2"/>
      <c r="F711" s="2">
        <v>1E-3</v>
      </c>
      <c r="G711" s="94"/>
      <c r="H711" s="2">
        <v>3</v>
      </c>
      <c r="I711" s="2">
        <v>365</v>
      </c>
      <c r="J711" s="20">
        <f t="shared" si="24"/>
        <v>0</v>
      </c>
      <c r="K711" s="23"/>
    </row>
    <row r="712" spans="1:11" ht="15.75" x14ac:dyDescent="0.25">
      <c r="A712" s="60"/>
      <c r="B712" s="19"/>
      <c r="C712" s="94"/>
      <c r="D712" s="94"/>
      <c r="E712" s="2"/>
      <c r="F712" s="2">
        <v>1E-3</v>
      </c>
      <c r="G712" s="94"/>
      <c r="H712" s="2">
        <v>3</v>
      </c>
      <c r="I712" s="2">
        <v>365</v>
      </c>
      <c r="J712" s="20">
        <f t="shared" si="24"/>
        <v>0</v>
      </c>
      <c r="K712" s="23"/>
    </row>
    <row r="713" spans="1:11" ht="15.75" x14ac:dyDescent="0.25">
      <c r="A713" s="60"/>
      <c r="B713" s="19"/>
      <c r="C713" s="94"/>
      <c r="D713" s="94"/>
      <c r="E713" s="2"/>
      <c r="F713" s="2">
        <v>1E-3</v>
      </c>
      <c r="G713" s="94"/>
      <c r="H713" s="2">
        <v>3</v>
      </c>
      <c r="I713" s="2">
        <v>365</v>
      </c>
      <c r="J713" s="20">
        <f t="shared" si="24"/>
        <v>0</v>
      </c>
      <c r="K713" s="23"/>
    </row>
    <row r="714" spans="1:11" ht="15.75" x14ac:dyDescent="0.25">
      <c r="A714" s="60"/>
      <c r="B714" s="19"/>
      <c r="C714" s="94"/>
      <c r="D714" s="94"/>
      <c r="E714" s="2"/>
      <c r="F714" s="2">
        <v>1E-3</v>
      </c>
      <c r="G714" s="94"/>
      <c r="H714" s="2">
        <v>3</v>
      </c>
      <c r="I714" s="2">
        <v>365</v>
      </c>
      <c r="J714" s="20">
        <f t="shared" si="24"/>
        <v>0</v>
      </c>
      <c r="K714" s="23"/>
    </row>
    <row r="715" spans="1:11" ht="15.75" x14ac:dyDescent="0.25">
      <c r="A715" s="60"/>
      <c r="B715" s="19"/>
      <c r="C715" s="94"/>
      <c r="D715" s="94"/>
      <c r="E715" s="2"/>
      <c r="F715" s="2">
        <v>1E-3</v>
      </c>
      <c r="G715" s="94"/>
      <c r="H715" s="2">
        <v>3</v>
      </c>
      <c r="I715" s="2">
        <v>365</v>
      </c>
      <c r="J715" s="20">
        <f t="shared" si="24"/>
        <v>0</v>
      </c>
      <c r="K715" s="23"/>
    </row>
    <row r="716" spans="1:11" ht="15.75" x14ac:dyDescent="0.25">
      <c r="A716" s="60"/>
      <c r="B716" s="19"/>
      <c r="C716" s="94"/>
      <c r="D716" s="94"/>
      <c r="E716" s="2"/>
      <c r="F716" s="2">
        <v>1E-3</v>
      </c>
      <c r="G716" s="94"/>
      <c r="H716" s="2">
        <v>3</v>
      </c>
      <c r="I716" s="2">
        <v>365</v>
      </c>
      <c r="J716" s="20">
        <f t="shared" si="24"/>
        <v>0</v>
      </c>
      <c r="K716" s="23"/>
    </row>
    <row r="717" spans="1:11" ht="15.75" x14ac:dyDescent="0.25">
      <c r="A717" s="60"/>
      <c r="B717" s="19"/>
      <c r="C717" s="94"/>
      <c r="D717" s="94"/>
      <c r="E717" s="2"/>
      <c r="F717" s="2">
        <v>1E-3</v>
      </c>
      <c r="G717" s="94"/>
      <c r="H717" s="2">
        <v>3</v>
      </c>
      <c r="I717" s="2">
        <v>365</v>
      </c>
      <c r="J717" s="20">
        <f t="shared" si="24"/>
        <v>0</v>
      </c>
      <c r="K717" s="23"/>
    </row>
    <row r="718" spans="1:11" ht="15.75" x14ac:dyDescent="0.25">
      <c r="A718" s="60"/>
      <c r="B718" s="19"/>
      <c r="C718" s="94"/>
      <c r="D718" s="94"/>
      <c r="E718" s="2"/>
      <c r="F718" s="2">
        <v>1E-3</v>
      </c>
      <c r="G718" s="94"/>
      <c r="H718" s="2">
        <v>3</v>
      </c>
      <c r="I718" s="2">
        <v>365</v>
      </c>
      <c r="J718" s="20">
        <f t="shared" si="24"/>
        <v>0</v>
      </c>
      <c r="K718" s="23"/>
    </row>
    <row r="719" spans="1:11" ht="15.75" x14ac:dyDescent="0.25">
      <c r="A719" s="53"/>
      <c r="I719" s="45" t="s">
        <v>224</v>
      </c>
      <c r="J719" s="103">
        <f>SUM(J707:J718)</f>
        <v>0</v>
      </c>
    </row>
    <row r="720" spans="1:11" ht="15.75" x14ac:dyDescent="0.25">
      <c r="A720" s="53" t="s">
        <v>360</v>
      </c>
    </row>
    <row r="721" spans="1:11" ht="15.75" x14ac:dyDescent="0.25">
      <c r="A721" s="184" t="s">
        <v>420</v>
      </c>
      <c r="B721" s="184"/>
      <c r="C721" s="184"/>
      <c r="D721" s="184"/>
      <c r="E721" s="184"/>
      <c r="F721" s="184"/>
      <c r="G721" s="184"/>
      <c r="H721" s="184"/>
      <c r="I721" s="184"/>
      <c r="J721" s="184"/>
      <c r="K721" s="184"/>
    </row>
    <row r="722" spans="1:11" ht="20.25" customHeight="1" x14ac:dyDescent="0.25">
      <c r="A722" s="184" t="s">
        <v>421</v>
      </c>
      <c r="B722" s="184"/>
      <c r="C722" s="184"/>
      <c r="D722" s="184"/>
      <c r="E722" s="184"/>
      <c r="F722" s="184"/>
      <c r="G722" s="184"/>
      <c r="H722" s="184"/>
      <c r="I722" s="184"/>
      <c r="J722" s="184"/>
      <c r="K722" s="184"/>
    </row>
    <row r="723" spans="1:11" ht="15.75" x14ac:dyDescent="0.25">
      <c r="A723" s="178" t="s">
        <v>422</v>
      </c>
      <c r="B723" s="178"/>
      <c r="C723" s="178"/>
      <c r="D723" s="178"/>
      <c r="E723" s="178"/>
      <c r="F723" s="178"/>
      <c r="G723" s="178"/>
      <c r="H723" s="178"/>
      <c r="I723" s="178"/>
      <c r="J723" s="178"/>
      <c r="K723" s="178"/>
    </row>
    <row r="724" spans="1:11" ht="31.5" x14ac:dyDescent="0.25">
      <c r="A724" s="52" t="s">
        <v>231</v>
      </c>
    </row>
    <row r="725" spans="1:11" ht="32.25" customHeight="1" x14ac:dyDescent="0.25">
      <c r="A725" s="184" t="s">
        <v>423</v>
      </c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</row>
    <row r="726" spans="1:11" ht="33.75" customHeight="1" x14ac:dyDescent="0.25">
      <c r="A726" s="184" t="s">
        <v>424</v>
      </c>
      <c r="B726" s="184"/>
      <c r="C726" s="184"/>
      <c r="D726" s="184"/>
      <c r="E726" s="184"/>
      <c r="F726" s="184"/>
      <c r="G726" s="184"/>
      <c r="H726" s="184"/>
      <c r="I726" s="184"/>
      <c r="J726" s="184"/>
      <c r="K726" s="184"/>
    </row>
    <row r="727" spans="1:11" ht="36" customHeight="1" x14ac:dyDescent="0.25">
      <c r="A727" s="184" t="s">
        <v>429</v>
      </c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</row>
    <row r="728" spans="1:11" ht="15.75" x14ac:dyDescent="0.25">
      <c r="A728" s="53"/>
    </row>
    <row r="729" spans="1:11" ht="18.75" x14ac:dyDescent="0.25">
      <c r="A729" s="177" t="s">
        <v>425</v>
      </c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</row>
    <row r="730" spans="1:11" ht="15.75" x14ac:dyDescent="0.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</row>
    <row r="731" spans="1:11" ht="18" x14ac:dyDescent="0.35">
      <c r="A731" s="60"/>
      <c r="B731" s="60"/>
      <c r="C731" s="45" t="s">
        <v>118</v>
      </c>
      <c r="D731" s="2" t="s">
        <v>87</v>
      </c>
      <c r="E731" s="2" t="s">
        <v>61</v>
      </c>
      <c r="F731" s="2" t="s">
        <v>88</v>
      </c>
      <c r="G731" s="2" t="s">
        <v>89</v>
      </c>
      <c r="H731" s="60"/>
      <c r="I731" s="60"/>
      <c r="J731" s="60"/>
      <c r="K731" s="60"/>
    </row>
    <row r="732" spans="1:11" ht="15.75" x14ac:dyDescent="0.25">
      <c r="A732" s="60"/>
      <c r="B732" s="60"/>
      <c r="C732" s="73">
        <f>D732+E732+F732+G732</f>
        <v>0</v>
      </c>
      <c r="D732" s="20">
        <f>K769+K801</f>
        <v>0</v>
      </c>
      <c r="E732" s="20">
        <f>H857</f>
        <v>0</v>
      </c>
      <c r="F732" s="20">
        <f>C867</f>
        <v>0</v>
      </c>
      <c r="G732" s="20">
        <f>J977</f>
        <v>0</v>
      </c>
      <c r="H732" s="60"/>
      <c r="I732" s="60"/>
      <c r="J732" s="60"/>
      <c r="K732" s="60"/>
    </row>
    <row r="733" spans="1:11" ht="15.75" x14ac:dyDescent="0.25">
      <c r="A733" s="53"/>
    </row>
    <row r="734" spans="1:11" ht="15.75" x14ac:dyDescent="0.25">
      <c r="A734" s="53" t="s">
        <v>203</v>
      </c>
    </row>
    <row r="735" spans="1:11" ht="30.75" customHeight="1" x14ac:dyDescent="0.25">
      <c r="A735" s="180" t="s">
        <v>426</v>
      </c>
      <c r="B735" s="180"/>
      <c r="C735" s="180"/>
      <c r="D735" s="180"/>
      <c r="E735" s="180"/>
      <c r="F735" s="180"/>
      <c r="G735" s="180"/>
      <c r="H735" s="180"/>
      <c r="I735" s="180"/>
      <c r="J735" s="180"/>
      <c r="K735" s="180"/>
    </row>
    <row r="736" spans="1:11" ht="15.75" x14ac:dyDescent="0.25">
      <c r="A736" s="53"/>
    </row>
    <row r="737" spans="1:11" ht="18.75" customHeight="1" x14ac:dyDescent="0.25"/>
    <row r="738" spans="1:11" ht="15.75" x14ac:dyDescent="0.25">
      <c r="A738" s="53"/>
    </row>
    <row r="739" spans="1:11" ht="15.75" x14ac:dyDescent="0.25">
      <c r="A739" s="53"/>
      <c r="B739" s="9" t="s">
        <v>428</v>
      </c>
      <c r="C739" s="9"/>
    </row>
    <row r="740" spans="1:11" x14ac:dyDescent="0.25">
      <c r="B740" s="19"/>
      <c r="C740" s="35"/>
      <c r="D740" s="35"/>
      <c r="E740" s="35"/>
      <c r="F740" s="35"/>
      <c r="G740" s="35"/>
      <c r="H740" s="35"/>
      <c r="I740" s="1"/>
      <c r="K740" s="19"/>
    </row>
    <row r="741" spans="1:11" ht="24.75" customHeight="1" x14ac:dyDescent="0.25">
      <c r="A741" s="90" t="s">
        <v>427</v>
      </c>
      <c r="B741" s="91" t="s">
        <v>431</v>
      </c>
      <c r="C741" s="90" t="s">
        <v>244</v>
      </c>
      <c r="D741" s="92" t="s">
        <v>90</v>
      </c>
      <c r="E741" s="14" t="s">
        <v>91</v>
      </c>
      <c r="F741" s="14" t="s">
        <v>22</v>
      </c>
      <c r="G741" s="90" t="s">
        <v>244</v>
      </c>
      <c r="H741" s="90" t="s">
        <v>244</v>
      </c>
      <c r="I741" s="14" t="s">
        <v>92</v>
      </c>
      <c r="J741" s="14" t="s">
        <v>108</v>
      </c>
      <c r="K741" s="14" t="s">
        <v>109</v>
      </c>
    </row>
    <row r="742" spans="1:11" x14ac:dyDescent="0.25">
      <c r="A742" s="164">
        <v>25</v>
      </c>
      <c r="B742" s="165"/>
      <c r="C742" s="164">
        <v>3600</v>
      </c>
      <c r="D742" s="164">
        <v>0.6</v>
      </c>
      <c r="E742" s="164">
        <f>0.59*(J742)^2</f>
        <v>0</v>
      </c>
      <c r="F742" s="165"/>
      <c r="G742" s="164">
        <v>2</v>
      </c>
      <c r="H742" s="164">
        <v>9.81</v>
      </c>
      <c r="I742" s="165"/>
      <c r="J742" s="165"/>
      <c r="K742" s="115">
        <f>C742*D742*E742*F742*(G742*H742*I742)^0.5*B742</f>
        <v>0</v>
      </c>
    </row>
    <row r="743" spans="1:11" x14ac:dyDescent="0.25">
      <c r="A743" s="164">
        <v>32</v>
      </c>
      <c r="B743" s="165"/>
      <c r="C743" s="164">
        <v>3600</v>
      </c>
      <c r="D743" s="164">
        <v>0.6</v>
      </c>
      <c r="E743" s="164">
        <f t="shared" ref="E743:E768" si="25">0.59*(J743)^2</f>
        <v>0</v>
      </c>
      <c r="F743" s="165"/>
      <c r="G743" s="164">
        <v>2</v>
      </c>
      <c r="H743" s="164">
        <v>9.81</v>
      </c>
      <c r="I743" s="165"/>
      <c r="J743" s="165"/>
      <c r="K743" s="115">
        <f t="shared" ref="K743:K768" si="26">C743*D743*E743*F743*(G743*H743*I743)^0.5*B743</f>
        <v>0</v>
      </c>
    </row>
    <row r="744" spans="1:11" x14ac:dyDescent="0.25">
      <c r="A744" s="164">
        <v>40</v>
      </c>
      <c r="B744" s="166"/>
      <c r="C744" s="164">
        <v>3600</v>
      </c>
      <c r="D744" s="164">
        <v>0.6</v>
      </c>
      <c r="E744" s="164">
        <f t="shared" si="25"/>
        <v>0</v>
      </c>
      <c r="F744" s="166"/>
      <c r="G744" s="164">
        <v>2</v>
      </c>
      <c r="H744" s="164">
        <v>9.81</v>
      </c>
      <c r="I744" s="166"/>
      <c r="J744" s="165"/>
      <c r="K744" s="115">
        <f t="shared" si="26"/>
        <v>0</v>
      </c>
    </row>
    <row r="745" spans="1:11" x14ac:dyDescent="0.25">
      <c r="A745" s="164">
        <v>50</v>
      </c>
      <c r="B745" s="165"/>
      <c r="C745" s="164">
        <v>3600</v>
      </c>
      <c r="D745" s="164">
        <v>0.6</v>
      </c>
      <c r="E745" s="164">
        <f t="shared" si="25"/>
        <v>0</v>
      </c>
      <c r="F745" s="167"/>
      <c r="G745" s="164">
        <v>2</v>
      </c>
      <c r="H745" s="164">
        <v>9.81</v>
      </c>
      <c r="I745" s="167"/>
      <c r="J745" s="165"/>
      <c r="K745" s="115">
        <f t="shared" si="26"/>
        <v>0</v>
      </c>
    </row>
    <row r="746" spans="1:11" x14ac:dyDescent="0.25">
      <c r="A746" s="164">
        <v>63</v>
      </c>
      <c r="B746" s="165"/>
      <c r="C746" s="164">
        <v>3600</v>
      </c>
      <c r="D746" s="164">
        <v>0.6</v>
      </c>
      <c r="E746" s="164">
        <f t="shared" si="25"/>
        <v>0</v>
      </c>
      <c r="F746" s="165"/>
      <c r="G746" s="164">
        <v>2</v>
      </c>
      <c r="H746" s="164">
        <v>9.81</v>
      </c>
      <c r="I746" s="165"/>
      <c r="J746" s="165"/>
      <c r="K746" s="115">
        <f t="shared" si="26"/>
        <v>0</v>
      </c>
    </row>
    <row r="747" spans="1:11" x14ac:dyDescent="0.25">
      <c r="A747" s="164">
        <v>75</v>
      </c>
      <c r="B747" s="165"/>
      <c r="C747" s="164">
        <v>3600</v>
      </c>
      <c r="D747" s="164">
        <v>0.6</v>
      </c>
      <c r="E747" s="164">
        <f t="shared" si="25"/>
        <v>0</v>
      </c>
      <c r="F747" s="165"/>
      <c r="G747" s="164">
        <v>2</v>
      </c>
      <c r="H747" s="164">
        <v>9.81</v>
      </c>
      <c r="I747" s="165"/>
      <c r="J747" s="165"/>
      <c r="K747" s="115">
        <f t="shared" si="26"/>
        <v>0</v>
      </c>
    </row>
    <row r="748" spans="1:11" x14ac:dyDescent="0.25">
      <c r="A748" s="164">
        <v>90</v>
      </c>
      <c r="B748" s="165"/>
      <c r="C748" s="164">
        <v>3600</v>
      </c>
      <c r="D748" s="164">
        <v>0.6</v>
      </c>
      <c r="E748" s="164">
        <f t="shared" si="25"/>
        <v>0</v>
      </c>
      <c r="F748" s="165"/>
      <c r="G748" s="164">
        <v>2</v>
      </c>
      <c r="H748" s="164">
        <v>9.81</v>
      </c>
      <c r="I748" s="165"/>
      <c r="J748" s="165"/>
      <c r="K748" s="115">
        <f t="shared" si="26"/>
        <v>0</v>
      </c>
    </row>
    <row r="749" spans="1:11" x14ac:dyDescent="0.25">
      <c r="A749" s="164">
        <v>100</v>
      </c>
      <c r="B749" s="165"/>
      <c r="C749" s="164">
        <v>3600</v>
      </c>
      <c r="D749" s="164">
        <v>0.6</v>
      </c>
      <c r="E749" s="164">
        <f t="shared" si="25"/>
        <v>0</v>
      </c>
      <c r="F749" s="167"/>
      <c r="G749" s="164">
        <v>2</v>
      </c>
      <c r="H749" s="164">
        <v>9.81</v>
      </c>
      <c r="I749" s="167"/>
      <c r="J749" s="165"/>
      <c r="K749" s="115">
        <f t="shared" si="26"/>
        <v>0</v>
      </c>
    </row>
    <row r="750" spans="1:11" x14ac:dyDescent="0.25">
      <c r="A750" s="164">
        <v>125</v>
      </c>
      <c r="B750" s="165"/>
      <c r="C750" s="164">
        <v>3600</v>
      </c>
      <c r="D750" s="164">
        <v>0.6</v>
      </c>
      <c r="E750" s="164">
        <f t="shared" si="25"/>
        <v>0</v>
      </c>
      <c r="F750" s="167"/>
      <c r="G750" s="164">
        <v>2</v>
      </c>
      <c r="H750" s="164">
        <v>9.81</v>
      </c>
      <c r="I750" s="167"/>
      <c r="J750" s="165"/>
      <c r="K750" s="115">
        <f t="shared" si="26"/>
        <v>0</v>
      </c>
    </row>
    <row r="751" spans="1:11" x14ac:dyDescent="0.25">
      <c r="A751" s="164">
        <v>150</v>
      </c>
      <c r="B751" s="168"/>
      <c r="C751" s="164">
        <v>3600</v>
      </c>
      <c r="D751" s="164">
        <v>0.6</v>
      </c>
      <c r="E751" s="164">
        <f t="shared" si="25"/>
        <v>0</v>
      </c>
      <c r="F751" s="168"/>
      <c r="G751" s="164">
        <v>2</v>
      </c>
      <c r="H751" s="164">
        <v>9.81</v>
      </c>
      <c r="I751" s="168"/>
      <c r="J751" s="165"/>
      <c r="K751" s="115">
        <f t="shared" si="26"/>
        <v>0</v>
      </c>
    </row>
    <row r="752" spans="1:11" x14ac:dyDescent="0.25">
      <c r="A752" s="164">
        <v>160</v>
      </c>
      <c r="B752" s="165"/>
      <c r="C752" s="164">
        <v>3600</v>
      </c>
      <c r="D752" s="164">
        <v>0.6</v>
      </c>
      <c r="E752" s="164">
        <f t="shared" si="25"/>
        <v>0</v>
      </c>
      <c r="F752" s="165"/>
      <c r="G752" s="164">
        <v>2</v>
      </c>
      <c r="H752" s="164">
        <v>9.81</v>
      </c>
      <c r="I752" s="165"/>
      <c r="J752" s="165"/>
      <c r="K752" s="115">
        <f t="shared" si="26"/>
        <v>0</v>
      </c>
    </row>
    <row r="753" spans="1:11" x14ac:dyDescent="0.25">
      <c r="A753" s="164">
        <v>180</v>
      </c>
      <c r="B753" s="165"/>
      <c r="C753" s="164">
        <v>3600</v>
      </c>
      <c r="D753" s="164">
        <v>0.6</v>
      </c>
      <c r="E753" s="164">
        <f t="shared" si="25"/>
        <v>0</v>
      </c>
      <c r="F753" s="165"/>
      <c r="G753" s="164">
        <v>2</v>
      </c>
      <c r="H753" s="164">
        <v>9.81</v>
      </c>
      <c r="I753" s="165"/>
      <c r="J753" s="165"/>
      <c r="K753" s="115">
        <f t="shared" si="26"/>
        <v>0</v>
      </c>
    </row>
    <row r="754" spans="1:11" x14ac:dyDescent="0.25">
      <c r="A754" s="164">
        <v>200</v>
      </c>
      <c r="B754" s="165"/>
      <c r="C754" s="164">
        <v>3600</v>
      </c>
      <c r="D754" s="164">
        <v>0.6</v>
      </c>
      <c r="E754" s="164">
        <f t="shared" si="25"/>
        <v>0</v>
      </c>
      <c r="F754" s="165"/>
      <c r="G754" s="164">
        <v>2</v>
      </c>
      <c r="H754" s="164">
        <v>9.81</v>
      </c>
      <c r="I754" s="165"/>
      <c r="J754" s="165"/>
      <c r="K754" s="115">
        <f t="shared" si="26"/>
        <v>0</v>
      </c>
    </row>
    <row r="755" spans="1:11" x14ac:dyDescent="0.25">
      <c r="A755" s="164">
        <v>225</v>
      </c>
      <c r="B755" s="165"/>
      <c r="C755" s="164">
        <v>3600</v>
      </c>
      <c r="D755" s="164">
        <v>0.6</v>
      </c>
      <c r="E755" s="164">
        <f t="shared" si="25"/>
        <v>0</v>
      </c>
      <c r="F755" s="165"/>
      <c r="G755" s="164">
        <v>2</v>
      </c>
      <c r="H755" s="164">
        <v>9.81</v>
      </c>
      <c r="I755" s="165"/>
      <c r="J755" s="165"/>
      <c r="K755" s="115">
        <f t="shared" si="26"/>
        <v>0</v>
      </c>
    </row>
    <row r="756" spans="1:11" x14ac:dyDescent="0.25">
      <c r="A756" s="164">
        <v>250</v>
      </c>
      <c r="B756" s="165"/>
      <c r="C756" s="164">
        <v>3600</v>
      </c>
      <c r="D756" s="164">
        <v>0.6</v>
      </c>
      <c r="E756" s="164">
        <f t="shared" si="25"/>
        <v>0</v>
      </c>
      <c r="F756" s="165"/>
      <c r="G756" s="164">
        <v>2</v>
      </c>
      <c r="H756" s="164">
        <v>9.81</v>
      </c>
      <c r="I756" s="165"/>
      <c r="J756" s="165"/>
      <c r="K756" s="115">
        <f t="shared" si="26"/>
        <v>0</v>
      </c>
    </row>
    <row r="757" spans="1:11" x14ac:dyDescent="0.25">
      <c r="A757" s="164">
        <v>300</v>
      </c>
      <c r="B757" s="165"/>
      <c r="C757" s="164">
        <v>3600</v>
      </c>
      <c r="D757" s="164">
        <v>0.6</v>
      </c>
      <c r="E757" s="164">
        <f t="shared" si="25"/>
        <v>0</v>
      </c>
      <c r="F757" s="165"/>
      <c r="G757" s="164">
        <v>2</v>
      </c>
      <c r="H757" s="164">
        <v>9.81</v>
      </c>
      <c r="I757" s="165"/>
      <c r="J757" s="165"/>
      <c r="K757" s="115">
        <f t="shared" si="26"/>
        <v>0</v>
      </c>
    </row>
    <row r="758" spans="1:11" x14ac:dyDescent="0.25">
      <c r="A758" s="164">
        <v>350</v>
      </c>
      <c r="B758" s="165"/>
      <c r="C758" s="164">
        <v>3600</v>
      </c>
      <c r="D758" s="164">
        <v>0.6</v>
      </c>
      <c r="E758" s="164">
        <f t="shared" si="25"/>
        <v>0</v>
      </c>
      <c r="F758" s="165"/>
      <c r="G758" s="164">
        <v>2</v>
      </c>
      <c r="H758" s="164">
        <v>9.81</v>
      </c>
      <c r="I758" s="165"/>
      <c r="J758" s="165"/>
      <c r="K758" s="115">
        <f t="shared" si="26"/>
        <v>0</v>
      </c>
    </row>
    <row r="759" spans="1:11" x14ac:dyDescent="0.25">
      <c r="A759" s="164">
        <v>400</v>
      </c>
      <c r="B759" s="165"/>
      <c r="C759" s="164">
        <v>3600</v>
      </c>
      <c r="D759" s="164">
        <v>0.6</v>
      </c>
      <c r="E759" s="164">
        <f t="shared" si="25"/>
        <v>0</v>
      </c>
      <c r="F759" s="165"/>
      <c r="G759" s="164">
        <v>2</v>
      </c>
      <c r="H759" s="164">
        <v>9.81</v>
      </c>
      <c r="I759" s="165"/>
      <c r="J759" s="165"/>
      <c r="K759" s="115">
        <f t="shared" si="26"/>
        <v>0</v>
      </c>
    </row>
    <row r="760" spans="1:11" x14ac:dyDescent="0.25">
      <c r="A760" s="164">
        <v>450</v>
      </c>
      <c r="B760" s="165"/>
      <c r="C760" s="164">
        <v>3600</v>
      </c>
      <c r="D760" s="164">
        <v>0.6</v>
      </c>
      <c r="E760" s="164">
        <f t="shared" si="25"/>
        <v>0</v>
      </c>
      <c r="F760" s="165"/>
      <c r="G760" s="164">
        <v>2</v>
      </c>
      <c r="H760" s="164">
        <v>9.81</v>
      </c>
      <c r="I760" s="165"/>
      <c r="J760" s="165"/>
      <c r="K760" s="115">
        <f t="shared" si="26"/>
        <v>0</v>
      </c>
    </row>
    <row r="761" spans="1:11" x14ac:dyDescent="0.25">
      <c r="A761" s="164">
        <v>500</v>
      </c>
      <c r="B761" s="165"/>
      <c r="C761" s="164">
        <v>3600</v>
      </c>
      <c r="D761" s="164">
        <v>0.6</v>
      </c>
      <c r="E761" s="164">
        <f t="shared" si="25"/>
        <v>0</v>
      </c>
      <c r="F761" s="165"/>
      <c r="G761" s="164">
        <v>2</v>
      </c>
      <c r="H761" s="164">
        <v>9.81</v>
      </c>
      <c r="I761" s="165"/>
      <c r="J761" s="165"/>
      <c r="K761" s="115">
        <f t="shared" si="26"/>
        <v>0</v>
      </c>
    </row>
    <row r="762" spans="1:11" x14ac:dyDescent="0.25">
      <c r="A762" s="164">
        <v>600</v>
      </c>
      <c r="B762" s="165"/>
      <c r="C762" s="164">
        <v>3600</v>
      </c>
      <c r="D762" s="164">
        <v>0.6</v>
      </c>
      <c r="E762" s="164">
        <f t="shared" si="25"/>
        <v>0</v>
      </c>
      <c r="F762" s="165"/>
      <c r="G762" s="164">
        <v>2</v>
      </c>
      <c r="H762" s="164">
        <v>9.81</v>
      </c>
      <c r="I762" s="165"/>
      <c r="J762" s="165"/>
      <c r="K762" s="115">
        <f t="shared" si="26"/>
        <v>0</v>
      </c>
    </row>
    <row r="763" spans="1:11" x14ac:dyDescent="0.25">
      <c r="A763" s="164">
        <v>700</v>
      </c>
      <c r="B763" s="165"/>
      <c r="C763" s="164">
        <v>3600</v>
      </c>
      <c r="D763" s="164">
        <v>0.6</v>
      </c>
      <c r="E763" s="164">
        <f t="shared" si="25"/>
        <v>0</v>
      </c>
      <c r="F763" s="165"/>
      <c r="G763" s="164">
        <v>2</v>
      </c>
      <c r="H763" s="164">
        <v>9.81</v>
      </c>
      <c r="I763" s="165"/>
      <c r="J763" s="165"/>
      <c r="K763" s="115">
        <f t="shared" si="26"/>
        <v>0</v>
      </c>
    </row>
    <row r="764" spans="1:11" x14ac:dyDescent="0.25">
      <c r="A764" s="164">
        <v>800</v>
      </c>
      <c r="B764" s="165"/>
      <c r="C764" s="164">
        <v>3600</v>
      </c>
      <c r="D764" s="164">
        <v>0.6</v>
      </c>
      <c r="E764" s="164">
        <f t="shared" si="25"/>
        <v>0</v>
      </c>
      <c r="F764" s="165"/>
      <c r="G764" s="164">
        <v>2</v>
      </c>
      <c r="H764" s="164">
        <v>9.81</v>
      </c>
      <c r="I764" s="165"/>
      <c r="J764" s="165"/>
      <c r="K764" s="115">
        <f t="shared" si="26"/>
        <v>0</v>
      </c>
    </row>
    <row r="765" spans="1:11" x14ac:dyDescent="0.25">
      <c r="A765" s="164">
        <v>900</v>
      </c>
      <c r="B765" s="165"/>
      <c r="C765" s="164">
        <v>3600</v>
      </c>
      <c r="D765" s="164">
        <v>0.6</v>
      </c>
      <c r="E765" s="164">
        <f t="shared" si="25"/>
        <v>0</v>
      </c>
      <c r="F765" s="165"/>
      <c r="G765" s="164">
        <v>2</v>
      </c>
      <c r="H765" s="164">
        <v>9.81</v>
      </c>
      <c r="I765" s="165"/>
      <c r="J765" s="165"/>
      <c r="K765" s="115">
        <f t="shared" si="26"/>
        <v>0</v>
      </c>
    </row>
    <row r="766" spans="1:11" x14ac:dyDescent="0.25">
      <c r="A766" s="164">
        <v>1000</v>
      </c>
      <c r="B766" s="165"/>
      <c r="C766" s="164">
        <v>3600</v>
      </c>
      <c r="D766" s="164">
        <v>0.6</v>
      </c>
      <c r="E766" s="164">
        <f t="shared" si="25"/>
        <v>0</v>
      </c>
      <c r="F766" s="165"/>
      <c r="G766" s="164">
        <v>2</v>
      </c>
      <c r="H766" s="164">
        <v>9.81</v>
      </c>
      <c r="I766" s="165"/>
      <c r="J766" s="165"/>
      <c r="K766" s="115">
        <f t="shared" si="26"/>
        <v>0</v>
      </c>
    </row>
    <row r="767" spans="1:11" x14ac:dyDescent="0.25">
      <c r="A767" s="164">
        <v>1100</v>
      </c>
      <c r="B767" s="165"/>
      <c r="C767" s="164">
        <v>3600</v>
      </c>
      <c r="D767" s="164">
        <v>0.6</v>
      </c>
      <c r="E767" s="164">
        <f t="shared" si="25"/>
        <v>0</v>
      </c>
      <c r="F767" s="165"/>
      <c r="G767" s="164">
        <v>2</v>
      </c>
      <c r="H767" s="164">
        <v>9.81</v>
      </c>
      <c r="I767" s="165"/>
      <c r="J767" s="165"/>
      <c r="K767" s="115">
        <f t="shared" si="26"/>
        <v>0</v>
      </c>
    </row>
    <row r="768" spans="1:11" x14ac:dyDescent="0.25">
      <c r="A768" s="164">
        <v>1200</v>
      </c>
      <c r="B768" s="165"/>
      <c r="C768" s="164">
        <v>3600</v>
      </c>
      <c r="D768" s="164">
        <v>0.6</v>
      </c>
      <c r="E768" s="164">
        <f t="shared" si="25"/>
        <v>0</v>
      </c>
      <c r="F768" s="165"/>
      <c r="G768" s="164">
        <v>2</v>
      </c>
      <c r="H768" s="164">
        <v>9.81</v>
      </c>
      <c r="I768" s="165"/>
      <c r="J768" s="165"/>
      <c r="K768" s="115">
        <f t="shared" si="26"/>
        <v>0</v>
      </c>
    </row>
    <row r="769" spans="1:11" x14ac:dyDescent="0.25">
      <c r="A769" s="33"/>
      <c r="B769" s="33"/>
      <c r="C769" s="33"/>
      <c r="D769" s="33"/>
      <c r="E769" s="33"/>
      <c r="F769" s="33"/>
      <c r="G769" s="33"/>
      <c r="H769" s="33"/>
      <c r="I769" s="33"/>
      <c r="J769" s="132" t="s">
        <v>224</v>
      </c>
      <c r="K769" s="169">
        <f>SUM(K742:K768)</f>
        <v>0</v>
      </c>
    </row>
    <row r="770" spans="1:1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</row>
    <row r="771" spans="1:11" x14ac:dyDescent="0.25">
      <c r="A771" s="19"/>
      <c r="B771" s="88" t="s">
        <v>430</v>
      </c>
      <c r="C771" s="19"/>
      <c r="D771" s="19"/>
      <c r="E771" s="19"/>
      <c r="F771" s="19"/>
      <c r="G771" s="19"/>
      <c r="H771" s="19"/>
      <c r="I771" s="19"/>
      <c r="J771" s="19"/>
      <c r="K771" s="19"/>
    </row>
    <row r="772" spans="1:1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</row>
    <row r="773" spans="1:11" ht="22.5" x14ac:dyDescent="0.25">
      <c r="A773" s="90" t="s">
        <v>427</v>
      </c>
      <c r="B773" s="91" t="s">
        <v>432</v>
      </c>
      <c r="C773" s="90" t="s">
        <v>244</v>
      </c>
      <c r="D773" s="92" t="s">
        <v>90</v>
      </c>
      <c r="E773" s="14" t="s">
        <v>91</v>
      </c>
      <c r="F773" s="14" t="s">
        <v>22</v>
      </c>
      <c r="G773" s="90" t="s">
        <v>244</v>
      </c>
      <c r="H773" s="90" t="s">
        <v>244</v>
      </c>
      <c r="I773" s="14" t="s">
        <v>92</v>
      </c>
      <c r="J773" s="14" t="s">
        <v>108</v>
      </c>
      <c r="K773" s="14" t="s">
        <v>109</v>
      </c>
    </row>
    <row r="774" spans="1:11" x14ac:dyDescent="0.25">
      <c r="A774" s="164">
        <v>25</v>
      </c>
      <c r="B774" s="165"/>
      <c r="C774" s="164">
        <v>3600</v>
      </c>
      <c r="D774" s="164">
        <v>0.6</v>
      </c>
      <c r="E774" s="164">
        <f>0.04*(J774)^2</f>
        <v>0</v>
      </c>
      <c r="F774" s="165"/>
      <c r="G774" s="164">
        <v>2</v>
      </c>
      <c r="H774" s="164">
        <v>9.81</v>
      </c>
      <c r="I774" s="165"/>
      <c r="J774" s="165"/>
      <c r="K774" s="115">
        <f>C774*D774*E774*F774*(G774*H774*I774)^0.5*B774</f>
        <v>0</v>
      </c>
    </row>
    <row r="775" spans="1:11" x14ac:dyDescent="0.25">
      <c r="A775" s="164">
        <v>32</v>
      </c>
      <c r="B775" s="165"/>
      <c r="C775" s="164">
        <v>3600</v>
      </c>
      <c r="D775" s="164">
        <v>0.6</v>
      </c>
      <c r="E775" s="164">
        <f t="shared" ref="E775:E800" si="27">0.04*(J775)^2</f>
        <v>0</v>
      </c>
      <c r="F775" s="165"/>
      <c r="G775" s="164">
        <v>2</v>
      </c>
      <c r="H775" s="164">
        <v>9.81</v>
      </c>
      <c r="I775" s="165"/>
      <c r="J775" s="165"/>
      <c r="K775" s="115">
        <f t="shared" ref="K775:K800" si="28">C775*D775*E775*F775*(G775*H775*I775)^0.5*B775</f>
        <v>0</v>
      </c>
    </row>
    <row r="776" spans="1:11" x14ac:dyDescent="0.25">
      <c r="A776" s="164">
        <v>40</v>
      </c>
      <c r="B776" s="166"/>
      <c r="C776" s="164">
        <v>3600</v>
      </c>
      <c r="D776" s="164">
        <v>0.6</v>
      </c>
      <c r="E776" s="164">
        <f t="shared" si="27"/>
        <v>0</v>
      </c>
      <c r="F776" s="166"/>
      <c r="G776" s="164">
        <v>2</v>
      </c>
      <c r="H776" s="164">
        <v>9.81</v>
      </c>
      <c r="I776" s="166"/>
      <c r="J776" s="165"/>
      <c r="K776" s="115">
        <f t="shared" si="28"/>
        <v>0</v>
      </c>
    </row>
    <row r="777" spans="1:11" x14ac:dyDescent="0.25">
      <c r="A777" s="164">
        <v>50</v>
      </c>
      <c r="B777" s="165"/>
      <c r="C777" s="164">
        <v>3600</v>
      </c>
      <c r="D777" s="164">
        <v>0.6</v>
      </c>
      <c r="E777" s="164">
        <f t="shared" si="27"/>
        <v>0</v>
      </c>
      <c r="F777" s="167"/>
      <c r="G777" s="164">
        <v>2</v>
      </c>
      <c r="H777" s="164">
        <v>9.81</v>
      </c>
      <c r="I777" s="167"/>
      <c r="J777" s="165"/>
      <c r="K777" s="115">
        <f t="shared" si="28"/>
        <v>0</v>
      </c>
    </row>
    <row r="778" spans="1:11" x14ac:dyDescent="0.25">
      <c r="A778" s="164">
        <v>63</v>
      </c>
      <c r="B778" s="165"/>
      <c r="C778" s="164">
        <v>3600</v>
      </c>
      <c r="D778" s="164">
        <v>0.6</v>
      </c>
      <c r="E778" s="164">
        <f t="shared" si="27"/>
        <v>0</v>
      </c>
      <c r="F778" s="165"/>
      <c r="G778" s="164">
        <v>2</v>
      </c>
      <c r="H778" s="164">
        <v>9.81</v>
      </c>
      <c r="I778" s="165"/>
      <c r="J778" s="165"/>
      <c r="K778" s="115">
        <f t="shared" si="28"/>
        <v>0</v>
      </c>
    </row>
    <row r="779" spans="1:11" x14ac:dyDescent="0.25">
      <c r="A779" s="164">
        <v>75</v>
      </c>
      <c r="B779" s="165"/>
      <c r="C779" s="164">
        <v>3600</v>
      </c>
      <c r="D779" s="164">
        <v>0.6</v>
      </c>
      <c r="E779" s="164">
        <f t="shared" si="27"/>
        <v>0</v>
      </c>
      <c r="F779" s="165"/>
      <c r="G779" s="164">
        <v>2</v>
      </c>
      <c r="H779" s="164">
        <v>9.81</v>
      </c>
      <c r="I779" s="165"/>
      <c r="J779" s="165"/>
      <c r="K779" s="115">
        <f t="shared" si="28"/>
        <v>0</v>
      </c>
    </row>
    <row r="780" spans="1:11" x14ac:dyDescent="0.25">
      <c r="A780" s="164">
        <v>90</v>
      </c>
      <c r="B780" s="165"/>
      <c r="C780" s="164">
        <v>3600</v>
      </c>
      <c r="D780" s="164">
        <v>0.6</v>
      </c>
      <c r="E780" s="164">
        <f t="shared" si="27"/>
        <v>0</v>
      </c>
      <c r="F780" s="165"/>
      <c r="G780" s="164">
        <v>2</v>
      </c>
      <c r="H780" s="164">
        <v>9.81</v>
      </c>
      <c r="I780" s="165"/>
      <c r="J780" s="165"/>
      <c r="K780" s="115">
        <f t="shared" si="28"/>
        <v>0</v>
      </c>
    </row>
    <row r="781" spans="1:11" x14ac:dyDescent="0.25">
      <c r="A781" s="164">
        <v>100</v>
      </c>
      <c r="B781" s="165"/>
      <c r="C781" s="164">
        <v>3600</v>
      </c>
      <c r="D781" s="164">
        <v>0.6</v>
      </c>
      <c r="E781" s="164">
        <f t="shared" si="27"/>
        <v>0</v>
      </c>
      <c r="F781" s="167"/>
      <c r="G781" s="164">
        <v>2</v>
      </c>
      <c r="H781" s="164">
        <v>9.81</v>
      </c>
      <c r="I781" s="167"/>
      <c r="J781" s="165"/>
      <c r="K781" s="115">
        <f t="shared" si="28"/>
        <v>0</v>
      </c>
    </row>
    <row r="782" spans="1:11" x14ac:dyDescent="0.25">
      <c r="A782" s="164">
        <v>125</v>
      </c>
      <c r="B782" s="165"/>
      <c r="C782" s="164">
        <v>3600</v>
      </c>
      <c r="D782" s="164">
        <v>0.6</v>
      </c>
      <c r="E782" s="164">
        <f t="shared" si="27"/>
        <v>0</v>
      </c>
      <c r="F782" s="167"/>
      <c r="G782" s="164">
        <v>2</v>
      </c>
      <c r="H782" s="164">
        <v>9.81</v>
      </c>
      <c r="I782" s="167"/>
      <c r="J782" s="165"/>
      <c r="K782" s="115">
        <f t="shared" si="28"/>
        <v>0</v>
      </c>
    </row>
    <row r="783" spans="1:11" x14ac:dyDescent="0.25">
      <c r="A783" s="164">
        <v>150</v>
      </c>
      <c r="B783" s="168"/>
      <c r="C783" s="164">
        <v>3600</v>
      </c>
      <c r="D783" s="164">
        <v>0.6</v>
      </c>
      <c r="E783" s="164">
        <f t="shared" si="27"/>
        <v>0</v>
      </c>
      <c r="F783" s="168"/>
      <c r="G783" s="164">
        <v>2</v>
      </c>
      <c r="H783" s="164">
        <v>9.81</v>
      </c>
      <c r="I783" s="168"/>
      <c r="J783" s="165"/>
      <c r="K783" s="115">
        <f t="shared" si="28"/>
        <v>0</v>
      </c>
    </row>
    <row r="784" spans="1:11" x14ac:dyDescent="0.25">
      <c r="A784" s="164">
        <v>160</v>
      </c>
      <c r="B784" s="165"/>
      <c r="C784" s="164">
        <v>3600</v>
      </c>
      <c r="D784" s="164">
        <v>0.6</v>
      </c>
      <c r="E784" s="164">
        <f t="shared" si="27"/>
        <v>0</v>
      </c>
      <c r="F784" s="165"/>
      <c r="G784" s="164">
        <v>2</v>
      </c>
      <c r="H784" s="164">
        <v>9.81</v>
      </c>
      <c r="I784" s="165"/>
      <c r="J784" s="165"/>
      <c r="K784" s="115">
        <f t="shared" si="28"/>
        <v>0</v>
      </c>
    </row>
    <row r="785" spans="1:11" x14ac:dyDescent="0.25">
      <c r="A785" s="164">
        <v>180</v>
      </c>
      <c r="B785" s="165"/>
      <c r="C785" s="164">
        <v>3600</v>
      </c>
      <c r="D785" s="164">
        <v>0.6</v>
      </c>
      <c r="E785" s="164">
        <f t="shared" si="27"/>
        <v>0</v>
      </c>
      <c r="F785" s="165"/>
      <c r="G785" s="164">
        <v>2</v>
      </c>
      <c r="H785" s="164">
        <v>9.81</v>
      </c>
      <c r="I785" s="165"/>
      <c r="J785" s="165"/>
      <c r="K785" s="115">
        <f t="shared" si="28"/>
        <v>0</v>
      </c>
    </row>
    <row r="786" spans="1:11" x14ac:dyDescent="0.25">
      <c r="A786" s="164">
        <v>200</v>
      </c>
      <c r="B786" s="165"/>
      <c r="C786" s="164">
        <v>3600</v>
      </c>
      <c r="D786" s="164">
        <v>0.6</v>
      </c>
      <c r="E786" s="164">
        <f t="shared" si="27"/>
        <v>0</v>
      </c>
      <c r="F786" s="165"/>
      <c r="G786" s="164">
        <v>2</v>
      </c>
      <c r="H786" s="164">
        <v>9.81</v>
      </c>
      <c r="I786" s="165"/>
      <c r="J786" s="165"/>
      <c r="K786" s="115">
        <f t="shared" si="28"/>
        <v>0</v>
      </c>
    </row>
    <row r="787" spans="1:11" x14ac:dyDescent="0.25">
      <c r="A787" s="164">
        <v>225</v>
      </c>
      <c r="B787" s="165"/>
      <c r="C787" s="164">
        <v>3600</v>
      </c>
      <c r="D787" s="164">
        <v>0.6</v>
      </c>
      <c r="E787" s="164">
        <f t="shared" si="27"/>
        <v>0</v>
      </c>
      <c r="F787" s="165"/>
      <c r="G787" s="164">
        <v>2</v>
      </c>
      <c r="H787" s="164">
        <v>9.81</v>
      </c>
      <c r="I787" s="165"/>
      <c r="J787" s="165"/>
      <c r="K787" s="115">
        <f t="shared" si="28"/>
        <v>0</v>
      </c>
    </row>
    <row r="788" spans="1:11" x14ac:dyDescent="0.25">
      <c r="A788" s="164">
        <v>250</v>
      </c>
      <c r="B788" s="165"/>
      <c r="C788" s="164">
        <v>3600</v>
      </c>
      <c r="D788" s="164">
        <v>0.6</v>
      </c>
      <c r="E788" s="164">
        <f t="shared" si="27"/>
        <v>0</v>
      </c>
      <c r="F788" s="165"/>
      <c r="G788" s="164">
        <v>2</v>
      </c>
      <c r="H788" s="164">
        <v>9.81</v>
      </c>
      <c r="I788" s="165"/>
      <c r="J788" s="165"/>
      <c r="K788" s="115">
        <f t="shared" si="28"/>
        <v>0</v>
      </c>
    </row>
    <row r="789" spans="1:11" x14ac:dyDescent="0.25">
      <c r="A789" s="164">
        <v>300</v>
      </c>
      <c r="B789" s="165"/>
      <c r="C789" s="164">
        <v>3600</v>
      </c>
      <c r="D789" s="164">
        <v>0.6</v>
      </c>
      <c r="E789" s="164">
        <f t="shared" si="27"/>
        <v>0</v>
      </c>
      <c r="F789" s="165"/>
      <c r="G789" s="164">
        <v>2</v>
      </c>
      <c r="H789" s="164">
        <v>9.81</v>
      </c>
      <c r="I789" s="165"/>
      <c r="J789" s="165"/>
      <c r="K789" s="115">
        <f t="shared" si="28"/>
        <v>0</v>
      </c>
    </row>
    <row r="790" spans="1:11" x14ac:dyDescent="0.25">
      <c r="A790" s="164">
        <v>350</v>
      </c>
      <c r="B790" s="165"/>
      <c r="C790" s="164">
        <v>3600</v>
      </c>
      <c r="D790" s="164">
        <v>0.6</v>
      </c>
      <c r="E790" s="164">
        <f t="shared" si="27"/>
        <v>0</v>
      </c>
      <c r="F790" s="165"/>
      <c r="G790" s="164">
        <v>2</v>
      </c>
      <c r="H790" s="164">
        <v>9.81</v>
      </c>
      <c r="I790" s="165"/>
      <c r="J790" s="165"/>
      <c r="K790" s="115">
        <f t="shared" si="28"/>
        <v>0</v>
      </c>
    </row>
    <row r="791" spans="1:11" x14ac:dyDescent="0.25">
      <c r="A791" s="164">
        <v>400</v>
      </c>
      <c r="B791" s="165"/>
      <c r="C791" s="164">
        <v>3600</v>
      </c>
      <c r="D791" s="164">
        <v>0.6</v>
      </c>
      <c r="E791" s="164">
        <f t="shared" si="27"/>
        <v>0</v>
      </c>
      <c r="F791" s="165"/>
      <c r="G791" s="164">
        <v>2</v>
      </c>
      <c r="H791" s="164">
        <v>9.81</v>
      </c>
      <c r="I791" s="165"/>
      <c r="J791" s="165"/>
      <c r="K791" s="115">
        <f t="shared" si="28"/>
        <v>0</v>
      </c>
    </row>
    <row r="792" spans="1:11" x14ac:dyDescent="0.25">
      <c r="A792" s="164">
        <v>450</v>
      </c>
      <c r="B792" s="165"/>
      <c r="C792" s="164">
        <v>3600</v>
      </c>
      <c r="D792" s="164">
        <v>0.6</v>
      </c>
      <c r="E792" s="164">
        <f t="shared" si="27"/>
        <v>0</v>
      </c>
      <c r="F792" s="165"/>
      <c r="G792" s="164">
        <v>2</v>
      </c>
      <c r="H792" s="164">
        <v>9.81</v>
      </c>
      <c r="I792" s="165"/>
      <c r="J792" s="165"/>
      <c r="K792" s="115">
        <f t="shared" si="28"/>
        <v>0</v>
      </c>
    </row>
    <row r="793" spans="1:11" x14ac:dyDescent="0.25">
      <c r="A793" s="164">
        <v>500</v>
      </c>
      <c r="B793" s="165"/>
      <c r="C793" s="164">
        <v>3600</v>
      </c>
      <c r="D793" s="164">
        <v>0.6</v>
      </c>
      <c r="E793" s="164">
        <f t="shared" si="27"/>
        <v>0</v>
      </c>
      <c r="F793" s="165"/>
      <c r="G793" s="164">
        <v>2</v>
      </c>
      <c r="H793" s="164">
        <v>9.81</v>
      </c>
      <c r="I793" s="165"/>
      <c r="J793" s="165"/>
      <c r="K793" s="115">
        <f t="shared" si="28"/>
        <v>0</v>
      </c>
    </row>
    <row r="794" spans="1:11" x14ac:dyDescent="0.25">
      <c r="A794" s="164">
        <v>600</v>
      </c>
      <c r="B794" s="165"/>
      <c r="C794" s="164">
        <v>3600</v>
      </c>
      <c r="D794" s="164">
        <v>0.6</v>
      </c>
      <c r="E794" s="164">
        <f t="shared" si="27"/>
        <v>0</v>
      </c>
      <c r="F794" s="165"/>
      <c r="G794" s="164">
        <v>2</v>
      </c>
      <c r="H794" s="164">
        <v>9.81</v>
      </c>
      <c r="I794" s="165"/>
      <c r="J794" s="165"/>
      <c r="K794" s="115">
        <f t="shared" si="28"/>
        <v>0</v>
      </c>
    </row>
    <row r="795" spans="1:11" x14ac:dyDescent="0.25">
      <c r="A795" s="164">
        <v>700</v>
      </c>
      <c r="B795" s="165"/>
      <c r="C795" s="164">
        <v>3600</v>
      </c>
      <c r="D795" s="164">
        <v>0.6</v>
      </c>
      <c r="E795" s="164">
        <f t="shared" si="27"/>
        <v>0</v>
      </c>
      <c r="F795" s="165"/>
      <c r="G795" s="164">
        <v>2</v>
      </c>
      <c r="H795" s="164">
        <v>9.81</v>
      </c>
      <c r="I795" s="165"/>
      <c r="J795" s="165"/>
      <c r="K795" s="115">
        <f t="shared" si="28"/>
        <v>0</v>
      </c>
    </row>
    <row r="796" spans="1:11" x14ac:dyDescent="0.25">
      <c r="A796" s="164">
        <v>800</v>
      </c>
      <c r="B796" s="165"/>
      <c r="C796" s="164">
        <v>3600</v>
      </c>
      <c r="D796" s="164">
        <v>0.6</v>
      </c>
      <c r="E796" s="164">
        <f t="shared" si="27"/>
        <v>0</v>
      </c>
      <c r="F796" s="165"/>
      <c r="G796" s="164">
        <v>2</v>
      </c>
      <c r="H796" s="164">
        <v>9.81</v>
      </c>
      <c r="I796" s="165"/>
      <c r="J796" s="165"/>
      <c r="K796" s="115">
        <f t="shared" si="28"/>
        <v>0</v>
      </c>
    </row>
    <row r="797" spans="1:11" x14ac:dyDescent="0.25">
      <c r="A797" s="164">
        <v>900</v>
      </c>
      <c r="B797" s="165"/>
      <c r="C797" s="164">
        <v>3600</v>
      </c>
      <c r="D797" s="164">
        <v>0.6</v>
      </c>
      <c r="E797" s="164">
        <f t="shared" si="27"/>
        <v>0</v>
      </c>
      <c r="F797" s="165"/>
      <c r="G797" s="164">
        <v>2</v>
      </c>
      <c r="H797" s="164">
        <v>9.81</v>
      </c>
      <c r="I797" s="165"/>
      <c r="J797" s="165"/>
      <c r="K797" s="115">
        <f t="shared" si="28"/>
        <v>0</v>
      </c>
    </row>
    <row r="798" spans="1:11" x14ac:dyDescent="0.25">
      <c r="A798" s="164">
        <v>1000</v>
      </c>
      <c r="B798" s="165"/>
      <c r="C798" s="164">
        <v>3600</v>
      </c>
      <c r="D798" s="164">
        <v>0.6</v>
      </c>
      <c r="E798" s="164">
        <f t="shared" si="27"/>
        <v>0</v>
      </c>
      <c r="F798" s="165"/>
      <c r="G798" s="164">
        <v>2</v>
      </c>
      <c r="H798" s="164">
        <v>9.81</v>
      </c>
      <c r="I798" s="165"/>
      <c r="J798" s="165"/>
      <c r="K798" s="115">
        <f t="shared" si="28"/>
        <v>0</v>
      </c>
    </row>
    <row r="799" spans="1:11" x14ac:dyDescent="0.25">
      <c r="A799" s="164">
        <v>1100</v>
      </c>
      <c r="B799" s="165"/>
      <c r="C799" s="164">
        <v>3600</v>
      </c>
      <c r="D799" s="164">
        <v>0.6</v>
      </c>
      <c r="E799" s="164">
        <f t="shared" si="27"/>
        <v>0</v>
      </c>
      <c r="F799" s="165"/>
      <c r="G799" s="164">
        <v>2</v>
      </c>
      <c r="H799" s="164">
        <v>9.81</v>
      </c>
      <c r="I799" s="165"/>
      <c r="J799" s="165"/>
      <c r="K799" s="115">
        <f t="shared" si="28"/>
        <v>0</v>
      </c>
    </row>
    <row r="800" spans="1:11" x14ac:dyDescent="0.25">
      <c r="A800" s="164">
        <v>1200</v>
      </c>
      <c r="B800" s="165"/>
      <c r="C800" s="164">
        <v>3600</v>
      </c>
      <c r="D800" s="164">
        <v>0.6</v>
      </c>
      <c r="E800" s="164">
        <f t="shared" si="27"/>
        <v>0</v>
      </c>
      <c r="F800" s="165"/>
      <c r="G800" s="164">
        <v>2</v>
      </c>
      <c r="H800" s="164">
        <v>9.81</v>
      </c>
      <c r="I800" s="165"/>
      <c r="J800" s="165"/>
      <c r="K800" s="115">
        <f t="shared" si="28"/>
        <v>0</v>
      </c>
    </row>
    <row r="801" spans="1:11" x14ac:dyDescent="0.25">
      <c r="A801" s="33"/>
      <c r="B801" s="33"/>
      <c r="C801" s="33"/>
      <c r="D801" s="33"/>
      <c r="E801" s="33"/>
      <c r="F801" s="33"/>
      <c r="G801" s="33"/>
      <c r="H801" s="33"/>
      <c r="I801" s="33"/>
      <c r="J801" s="132" t="s">
        <v>224</v>
      </c>
      <c r="K801" s="169">
        <f>SUM(K774:K800)</f>
        <v>0</v>
      </c>
    </row>
    <row r="802" spans="1:11" ht="15.75" x14ac:dyDescent="0.25">
      <c r="A802" s="53" t="s">
        <v>360</v>
      </c>
    </row>
    <row r="803" spans="1:11" ht="15.75" x14ac:dyDescent="0.25">
      <c r="A803" s="178" t="s">
        <v>433</v>
      </c>
      <c r="B803" s="178"/>
      <c r="C803" s="178"/>
      <c r="D803" s="178"/>
      <c r="E803" s="178"/>
      <c r="F803" s="178"/>
      <c r="G803" s="178"/>
      <c r="H803" s="178"/>
      <c r="I803" s="178"/>
      <c r="J803" s="178"/>
      <c r="K803" s="178"/>
    </row>
    <row r="804" spans="1:11" ht="15.75" x14ac:dyDescent="0.25">
      <c r="A804" s="178" t="s">
        <v>434</v>
      </c>
      <c r="B804" s="178"/>
      <c r="C804" s="178"/>
      <c r="D804" s="178"/>
      <c r="E804" s="178"/>
      <c r="F804" s="178"/>
      <c r="G804" s="178"/>
      <c r="H804" s="178"/>
      <c r="I804" s="178"/>
      <c r="J804" s="178"/>
      <c r="K804" s="178"/>
    </row>
    <row r="805" spans="1:11" ht="15.75" x14ac:dyDescent="0.25">
      <c r="A805" s="178" t="s">
        <v>435</v>
      </c>
      <c r="B805" s="178"/>
      <c r="C805" s="178"/>
      <c r="D805" s="178"/>
      <c r="E805" s="178"/>
      <c r="F805" s="178"/>
      <c r="G805" s="178"/>
      <c r="H805" s="178"/>
      <c r="I805" s="178"/>
      <c r="J805" s="178"/>
      <c r="K805" s="178"/>
    </row>
    <row r="806" spans="1:11" ht="29.25" customHeight="1" x14ac:dyDescent="0.25">
      <c r="A806" s="182" t="s">
        <v>436</v>
      </c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</row>
    <row r="807" spans="1:11" ht="15.75" x14ac:dyDescent="0.25">
      <c r="A807" s="178" t="s">
        <v>437</v>
      </c>
      <c r="B807" s="178"/>
      <c r="C807" s="178"/>
      <c r="D807" s="178"/>
      <c r="E807" s="178"/>
      <c r="F807" s="178"/>
      <c r="G807" s="178"/>
      <c r="H807" s="178"/>
      <c r="I807" s="178"/>
      <c r="J807" s="178"/>
      <c r="K807" s="178"/>
    </row>
    <row r="808" spans="1:11" ht="15.75" x14ac:dyDescent="0.25">
      <c r="A808" s="178" t="s">
        <v>438</v>
      </c>
      <c r="B808" s="178"/>
      <c r="C808" s="178"/>
      <c r="D808" s="178"/>
      <c r="E808" s="178"/>
      <c r="F808" s="178"/>
      <c r="G808" s="178"/>
      <c r="H808" s="178"/>
      <c r="I808" s="178"/>
      <c r="J808" s="178"/>
      <c r="K808" s="178"/>
    </row>
    <row r="809" spans="1:11" ht="31.5" x14ac:dyDescent="0.25">
      <c r="A809" s="52" t="s">
        <v>231</v>
      </c>
    </row>
    <row r="810" spans="1:11" ht="30.75" customHeight="1" x14ac:dyDescent="0.25">
      <c r="A810" s="184" t="s">
        <v>439</v>
      </c>
      <c r="B810" s="184"/>
      <c r="C810" s="184"/>
      <c r="D810" s="184"/>
      <c r="E810" s="184"/>
      <c r="F810" s="184"/>
      <c r="G810" s="184"/>
      <c r="H810" s="184"/>
      <c r="I810" s="184"/>
      <c r="J810" s="184"/>
      <c r="K810" s="184"/>
    </row>
    <row r="811" spans="1:11" ht="15.75" x14ac:dyDescent="0.25">
      <c r="A811" s="178" t="s">
        <v>440</v>
      </c>
      <c r="B811" s="178"/>
      <c r="C811" s="178"/>
      <c r="D811" s="178"/>
      <c r="E811" s="178"/>
      <c r="F811" s="178"/>
      <c r="G811" s="178"/>
      <c r="H811" s="178"/>
      <c r="I811" s="178"/>
      <c r="J811" s="178"/>
      <c r="K811" s="178"/>
    </row>
    <row r="812" spans="1:11" ht="15" customHeight="1" x14ac:dyDescent="0.25">
      <c r="A812" s="184" t="s">
        <v>441</v>
      </c>
      <c r="B812" s="184"/>
      <c r="C812" s="184"/>
      <c r="D812" s="184"/>
      <c r="E812" s="184"/>
      <c r="F812" s="184"/>
      <c r="G812" s="184"/>
      <c r="H812" s="184"/>
      <c r="I812" s="184"/>
      <c r="J812" s="184"/>
      <c r="K812" s="184"/>
    </row>
    <row r="813" spans="1:11" ht="36" customHeight="1" x14ac:dyDescent="0.25">
      <c r="A813" s="181" t="s">
        <v>442</v>
      </c>
      <c r="B813" s="181"/>
      <c r="C813" s="181"/>
      <c r="D813" s="181"/>
      <c r="E813" s="181"/>
      <c r="F813" s="181"/>
      <c r="G813" s="181"/>
      <c r="H813" s="181"/>
      <c r="I813" s="181"/>
      <c r="J813" s="181"/>
      <c r="K813" s="181"/>
    </row>
    <row r="814" spans="1:11" ht="15" customHeight="1" x14ac:dyDescent="0.25">
      <c r="A814" s="183" t="s">
        <v>443</v>
      </c>
      <c r="B814" s="183"/>
      <c r="C814" s="183"/>
      <c r="D814" s="183"/>
      <c r="E814" s="183"/>
      <c r="F814" s="183"/>
      <c r="G814" s="183"/>
      <c r="H814" s="183"/>
      <c r="I814" s="183"/>
      <c r="J814" s="183"/>
      <c r="K814" s="183"/>
    </row>
    <row r="815" spans="1:11" ht="15.75" x14ac:dyDescent="0.25">
      <c r="A815" s="53"/>
    </row>
    <row r="817" spans="1:11" ht="15.75" x14ac:dyDescent="0.25">
      <c r="A817" s="53"/>
    </row>
    <row r="818" spans="1:11" ht="15.75" x14ac:dyDescent="0.25">
      <c r="A818" s="53" t="s">
        <v>360</v>
      </c>
    </row>
    <row r="819" spans="1:11" ht="15.75" x14ac:dyDescent="0.25">
      <c r="A819" s="53"/>
    </row>
    <row r="820" spans="1:11" ht="15.75" x14ac:dyDescent="0.25">
      <c r="A820" s="178" t="s">
        <v>444</v>
      </c>
      <c r="B820" s="178"/>
      <c r="C820" s="178"/>
      <c r="D820" s="178"/>
      <c r="E820" s="178"/>
      <c r="F820" s="178"/>
      <c r="G820" s="178"/>
      <c r="H820" s="178"/>
      <c r="I820" s="178"/>
      <c r="J820" s="178"/>
      <c r="K820" s="178"/>
    </row>
    <row r="821" spans="1:11" ht="15.75" x14ac:dyDescent="0.25">
      <c r="A821" s="179" t="s">
        <v>445</v>
      </c>
      <c r="B821" s="179"/>
      <c r="C821" s="179"/>
      <c r="D821" s="179"/>
      <c r="E821" s="179"/>
      <c r="F821" s="179"/>
      <c r="G821" s="179"/>
      <c r="H821" s="179"/>
      <c r="I821" s="179"/>
      <c r="J821" s="179"/>
      <c r="K821" s="179"/>
    </row>
    <row r="822" spans="1:11" ht="15.75" x14ac:dyDescent="0.25">
      <c r="A822" s="53"/>
    </row>
    <row r="824" spans="1:11" ht="15.75" x14ac:dyDescent="0.25">
      <c r="A824" s="53"/>
    </row>
    <row r="825" spans="1:11" ht="15.75" x14ac:dyDescent="0.25">
      <c r="A825" s="53" t="s">
        <v>360</v>
      </c>
    </row>
    <row r="826" spans="1:11" ht="15.75" x14ac:dyDescent="0.25">
      <c r="A826" s="178" t="s">
        <v>446</v>
      </c>
      <c r="B826" s="178"/>
      <c r="C826" s="178"/>
      <c r="D826" s="178"/>
      <c r="E826" s="178"/>
      <c r="F826" s="178"/>
      <c r="G826" s="178"/>
      <c r="H826" s="178"/>
      <c r="I826" s="178"/>
      <c r="J826" s="178"/>
      <c r="K826" s="178"/>
    </row>
    <row r="827" spans="1:11" ht="38.25" customHeight="1" x14ac:dyDescent="0.25">
      <c r="A827" s="183" t="s">
        <v>447</v>
      </c>
      <c r="B827" s="183"/>
      <c r="C827" s="183"/>
      <c r="D827" s="183"/>
      <c r="E827" s="183"/>
      <c r="F827" s="183"/>
      <c r="G827" s="183"/>
      <c r="H827" s="183"/>
      <c r="I827" s="183"/>
      <c r="J827" s="183"/>
      <c r="K827" s="183"/>
    </row>
    <row r="828" spans="1:11" ht="15.75" x14ac:dyDescent="0.25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</row>
    <row r="829" spans="1:11" ht="36" x14ac:dyDescent="0.25">
      <c r="A829" s="53"/>
      <c r="B829" t="s">
        <v>360</v>
      </c>
      <c r="C829" s="77" t="s">
        <v>221</v>
      </c>
      <c r="D829" s="77" t="s">
        <v>222</v>
      </c>
      <c r="E829" s="15" t="s">
        <v>99</v>
      </c>
      <c r="F829" s="76" t="s">
        <v>244</v>
      </c>
      <c r="G829" s="15" t="s">
        <v>65</v>
      </c>
      <c r="H829" s="15" t="s">
        <v>61</v>
      </c>
    </row>
    <row r="830" spans="1:11" ht="15.75" x14ac:dyDescent="0.25">
      <c r="A830" s="53"/>
      <c r="C830" s="170">
        <v>25</v>
      </c>
      <c r="D830" s="170"/>
      <c r="E830" s="171"/>
      <c r="F830" s="170">
        <v>0.78500000000000003</v>
      </c>
      <c r="G830" s="171"/>
      <c r="H830" s="39">
        <f>F830*(E830)^2*G830</f>
        <v>0</v>
      </c>
    </row>
    <row r="831" spans="1:11" ht="15.75" x14ac:dyDescent="0.25">
      <c r="A831" s="53"/>
      <c r="C831" s="170">
        <v>32</v>
      </c>
      <c r="D831" s="170"/>
      <c r="E831" s="171"/>
      <c r="F831" s="170">
        <v>0.78500000000000003</v>
      </c>
      <c r="G831" s="171"/>
      <c r="H831" s="39">
        <f t="shared" ref="H831:H856" si="29">F831*(E831)^2*G831</f>
        <v>0</v>
      </c>
    </row>
    <row r="832" spans="1:11" ht="15.75" x14ac:dyDescent="0.25">
      <c r="A832" s="53"/>
      <c r="C832" s="170">
        <v>40</v>
      </c>
      <c r="D832" s="170"/>
      <c r="E832" s="171"/>
      <c r="F832" s="170">
        <v>0.78500000000000003</v>
      </c>
      <c r="G832" s="171"/>
      <c r="H832" s="39">
        <f t="shared" si="29"/>
        <v>0</v>
      </c>
    </row>
    <row r="833" spans="1:8" ht="15.75" x14ac:dyDescent="0.25">
      <c r="A833" s="53"/>
      <c r="C833" s="170">
        <v>50</v>
      </c>
      <c r="D833" s="170"/>
      <c r="E833" s="171"/>
      <c r="F833" s="170">
        <v>0.78500000000000003</v>
      </c>
      <c r="G833" s="171"/>
      <c r="H833" s="39">
        <f t="shared" si="29"/>
        <v>0</v>
      </c>
    </row>
    <row r="834" spans="1:8" ht="15.75" x14ac:dyDescent="0.25">
      <c r="A834" s="53"/>
      <c r="C834" s="170">
        <v>63</v>
      </c>
      <c r="D834" s="170"/>
      <c r="E834" s="171"/>
      <c r="F834" s="170">
        <v>0.78500000000000003</v>
      </c>
      <c r="G834" s="171"/>
      <c r="H834" s="39">
        <f t="shared" si="29"/>
        <v>0</v>
      </c>
    </row>
    <row r="835" spans="1:8" ht="15.75" x14ac:dyDescent="0.25">
      <c r="A835" s="53"/>
      <c r="C835" s="170">
        <v>75</v>
      </c>
      <c r="D835" s="170"/>
      <c r="E835" s="171"/>
      <c r="F835" s="170">
        <v>0.78500000000000003</v>
      </c>
      <c r="G835" s="171"/>
      <c r="H835" s="39">
        <f t="shared" si="29"/>
        <v>0</v>
      </c>
    </row>
    <row r="836" spans="1:8" ht="15.75" x14ac:dyDescent="0.25">
      <c r="A836" s="53"/>
      <c r="C836" s="170">
        <v>90</v>
      </c>
      <c r="D836" s="170"/>
      <c r="E836" s="171"/>
      <c r="F836" s="170">
        <v>0.78500000000000003</v>
      </c>
      <c r="G836" s="171"/>
      <c r="H836" s="39">
        <f t="shared" si="29"/>
        <v>0</v>
      </c>
    </row>
    <row r="837" spans="1:8" ht="15.75" x14ac:dyDescent="0.25">
      <c r="A837" s="53"/>
      <c r="C837" s="170">
        <v>100</v>
      </c>
      <c r="D837" s="170"/>
      <c r="E837" s="171"/>
      <c r="F837" s="170">
        <v>0.78500000000000003</v>
      </c>
      <c r="G837" s="171"/>
      <c r="H837" s="39">
        <f t="shared" si="29"/>
        <v>0</v>
      </c>
    </row>
    <row r="838" spans="1:8" ht="15.75" x14ac:dyDescent="0.25">
      <c r="A838" s="53"/>
      <c r="C838" s="170">
        <v>125</v>
      </c>
      <c r="D838" s="170"/>
      <c r="E838" s="171"/>
      <c r="F838" s="170">
        <v>0.78500000000000003</v>
      </c>
      <c r="G838" s="171"/>
      <c r="H838" s="39">
        <f t="shared" si="29"/>
        <v>0</v>
      </c>
    </row>
    <row r="839" spans="1:8" ht="15.75" x14ac:dyDescent="0.25">
      <c r="A839" s="53"/>
      <c r="C839" s="170">
        <v>150</v>
      </c>
      <c r="D839" s="170"/>
      <c r="E839" s="171"/>
      <c r="F839" s="170">
        <v>0.78500000000000003</v>
      </c>
      <c r="G839" s="171"/>
      <c r="H839" s="39">
        <f t="shared" si="29"/>
        <v>0</v>
      </c>
    </row>
    <row r="840" spans="1:8" ht="15.75" x14ac:dyDescent="0.25">
      <c r="A840" s="53"/>
      <c r="C840" s="170">
        <v>160</v>
      </c>
      <c r="D840" s="170"/>
      <c r="E840" s="171"/>
      <c r="F840" s="170">
        <v>0.78500000000000003</v>
      </c>
      <c r="G840" s="171"/>
      <c r="H840" s="39">
        <f t="shared" si="29"/>
        <v>0</v>
      </c>
    </row>
    <row r="841" spans="1:8" ht="15.75" x14ac:dyDescent="0.25">
      <c r="A841" s="53"/>
      <c r="C841" s="170">
        <v>180</v>
      </c>
      <c r="D841" s="170"/>
      <c r="E841" s="171"/>
      <c r="F841" s="170">
        <v>0.78500000000000003</v>
      </c>
      <c r="G841" s="171"/>
      <c r="H841" s="39">
        <f t="shared" si="29"/>
        <v>0</v>
      </c>
    </row>
    <row r="842" spans="1:8" ht="15.75" x14ac:dyDescent="0.25">
      <c r="A842" s="53"/>
      <c r="C842" s="170">
        <v>200</v>
      </c>
      <c r="D842" s="170"/>
      <c r="E842" s="171"/>
      <c r="F842" s="170">
        <v>0.78500000000000003</v>
      </c>
      <c r="G842" s="171"/>
      <c r="H842" s="39">
        <f t="shared" si="29"/>
        <v>0</v>
      </c>
    </row>
    <row r="843" spans="1:8" ht="15.75" x14ac:dyDescent="0.25">
      <c r="A843" s="53"/>
      <c r="C843" s="170">
        <v>225</v>
      </c>
      <c r="D843" s="170"/>
      <c r="E843" s="171"/>
      <c r="F843" s="170">
        <v>0.78500000000000003</v>
      </c>
      <c r="G843" s="171"/>
      <c r="H843" s="39">
        <f t="shared" si="29"/>
        <v>0</v>
      </c>
    </row>
    <row r="844" spans="1:8" ht="15.75" x14ac:dyDescent="0.25">
      <c r="A844" s="53"/>
      <c r="C844" s="170">
        <v>250</v>
      </c>
      <c r="D844" s="170"/>
      <c r="E844" s="171"/>
      <c r="F844" s="170">
        <v>0.78500000000000003</v>
      </c>
      <c r="G844" s="171"/>
      <c r="H844" s="39">
        <f t="shared" si="29"/>
        <v>0</v>
      </c>
    </row>
    <row r="845" spans="1:8" ht="15.75" x14ac:dyDescent="0.25">
      <c r="A845" s="53"/>
      <c r="C845" s="170">
        <v>300</v>
      </c>
      <c r="D845" s="170"/>
      <c r="E845" s="171"/>
      <c r="F845" s="170">
        <v>0.78500000000000003</v>
      </c>
      <c r="G845" s="171"/>
      <c r="H845" s="39">
        <f t="shared" si="29"/>
        <v>0</v>
      </c>
    </row>
    <row r="846" spans="1:8" ht="15.75" x14ac:dyDescent="0.25">
      <c r="A846" s="53"/>
      <c r="C846" s="170">
        <v>350</v>
      </c>
      <c r="D846" s="170"/>
      <c r="E846" s="171"/>
      <c r="F846" s="170">
        <v>0.78500000000000003</v>
      </c>
      <c r="G846" s="171"/>
      <c r="H846" s="39">
        <f t="shared" si="29"/>
        <v>0</v>
      </c>
    </row>
    <row r="847" spans="1:8" ht="15.75" x14ac:dyDescent="0.25">
      <c r="A847" s="53"/>
      <c r="C847" s="170">
        <v>400</v>
      </c>
      <c r="D847" s="170"/>
      <c r="E847" s="171"/>
      <c r="F847" s="170">
        <v>0.78500000000000003</v>
      </c>
      <c r="G847" s="171"/>
      <c r="H847" s="39">
        <f t="shared" si="29"/>
        <v>0</v>
      </c>
    </row>
    <row r="848" spans="1:8" ht="15.75" x14ac:dyDescent="0.25">
      <c r="A848" s="53"/>
      <c r="C848" s="170">
        <v>450</v>
      </c>
      <c r="D848" s="170"/>
      <c r="E848" s="171"/>
      <c r="F848" s="170">
        <v>0.78500000000000003</v>
      </c>
      <c r="G848" s="171"/>
      <c r="H848" s="39">
        <f t="shared" si="29"/>
        <v>0</v>
      </c>
    </row>
    <row r="849" spans="1:11" ht="15.75" x14ac:dyDescent="0.25">
      <c r="A849" s="53"/>
      <c r="C849" s="170">
        <v>500</v>
      </c>
      <c r="D849" s="170"/>
      <c r="E849" s="171"/>
      <c r="F849" s="170">
        <v>0.78500000000000003</v>
      </c>
      <c r="G849" s="171"/>
      <c r="H849" s="39">
        <f t="shared" si="29"/>
        <v>0</v>
      </c>
    </row>
    <row r="850" spans="1:11" ht="15.75" x14ac:dyDescent="0.25">
      <c r="A850" s="53"/>
      <c r="C850" s="170">
        <v>600</v>
      </c>
      <c r="D850" s="170"/>
      <c r="E850" s="171"/>
      <c r="F850" s="170">
        <v>0.78500000000000003</v>
      </c>
      <c r="G850" s="171"/>
      <c r="H850" s="39">
        <f t="shared" si="29"/>
        <v>0</v>
      </c>
    </row>
    <row r="851" spans="1:11" ht="15.75" x14ac:dyDescent="0.25">
      <c r="A851" s="53"/>
      <c r="C851" s="170">
        <v>700</v>
      </c>
      <c r="D851" s="170"/>
      <c r="E851" s="171"/>
      <c r="F851" s="170">
        <v>0.78500000000000003</v>
      </c>
      <c r="G851" s="171"/>
      <c r="H851" s="39">
        <f t="shared" si="29"/>
        <v>0</v>
      </c>
    </row>
    <row r="852" spans="1:11" ht="15.75" x14ac:dyDescent="0.25">
      <c r="A852" s="53"/>
      <c r="C852" s="170">
        <v>800</v>
      </c>
      <c r="D852" s="170"/>
      <c r="E852" s="171"/>
      <c r="F852" s="170">
        <v>0.78500000000000003</v>
      </c>
      <c r="G852" s="171"/>
      <c r="H852" s="39">
        <f t="shared" si="29"/>
        <v>0</v>
      </c>
    </row>
    <row r="853" spans="1:11" ht="15.75" x14ac:dyDescent="0.25">
      <c r="A853" s="53"/>
      <c r="C853" s="170">
        <v>900</v>
      </c>
      <c r="D853" s="170"/>
      <c r="E853" s="171"/>
      <c r="F853" s="170">
        <v>0.78500000000000003</v>
      </c>
      <c r="G853" s="171"/>
      <c r="H853" s="39">
        <f t="shared" si="29"/>
        <v>0</v>
      </c>
    </row>
    <row r="854" spans="1:11" ht="15.75" x14ac:dyDescent="0.25">
      <c r="A854" s="53"/>
      <c r="C854" s="170">
        <v>1000</v>
      </c>
      <c r="D854" s="170"/>
      <c r="E854" s="171"/>
      <c r="F854" s="170">
        <v>0.78500000000000003</v>
      </c>
      <c r="G854" s="171"/>
      <c r="H854" s="39">
        <f t="shared" si="29"/>
        <v>0</v>
      </c>
    </row>
    <row r="855" spans="1:11" ht="15.75" x14ac:dyDescent="0.25">
      <c r="A855" s="53"/>
      <c r="C855" s="170">
        <v>1100</v>
      </c>
      <c r="D855" s="170"/>
      <c r="E855" s="171"/>
      <c r="F855" s="170">
        <v>0.78500000000000003</v>
      </c>
      <c r="G855" s="171"/>
      <c r="H855" s="39">
        <f t="shared" si="29"/>
        <v>0</v>
      </c>
    </row>
    <row r="856" spans="1:11" ht="15.75" x14ac:dyDescent="0.25">
      <c r="A856" s="53"/>
      <c r="C856" s="170">
        <v>1200</v>
      </c>
      <c r="D856" s="170"/>
      <c r="E856" s="171"/>
      <c r="F856" s="170">
        <v>0.78500000000000003</v>
      </c>
      <c r="G856" s="171"/>
      <c r="H856" s="39">
        <f t="shared" si="29"/>
        <v>0</v>
      </c>
    </row>
    <row r="857" spans="1:11" ht="15.75" x14ac:dyDescent="0.25">
      <c r="A857" s="53"/>
      <c r="C857" s="1"/>
      <c r="D857" s="33"/>
      <c r="E857" s="33"/>
      <c r="F857" s="33"/>
      <c r="G857" s="132" t="s">
        <v>224</v>
      </c>
      <c r="H857" s="169">
        <f>SUM(H830:H856)</f>
        <v>0</v>
      </c>
    </row>
    <row r="858" spans="1:11" ht="15.75" x14ac:dyDescent="0.25">
      <c r="A858" s="53"/>
    </row>
    <row r="859" spans="1:11" ht="15.75" x14ac:dyDescent="0.25">
      <c r="A859" s="199" t="s">
        <v>319</v>
      </c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</row>
    <row r="860" spans="1:11" ht="15.75" x14ac:dyDescent="0.25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</row>
    <row r="861" spans="1:11" ht="15" customHeight="1" x14ac:dyDescent="0.25">
      <c r="A861" s="183" t="s">
        <v>448</v>
      </c>
      <c r="B861" s="183"/>
      <c r="C861" s="183"/>
      <c r="D861" s="183"/>
      <c r="E861" s="183"/>
      <c r="F861" s="183"/>
      <c r="G861" s="183"/>
      <c r="H861" s="183"/>
      <c r="I861" s="183"/>
      <c r="J861" s="183"/>
      <c r="K861" s="183"/>
    </row>
    <row r="862" spans="1:11" ht="15.75" x14ac:dyDescent="0.25">
      <c r="A862" s="53"/>
    </row>
    <row r="864" spans="1:11" ht="15.75" x14ac:dyDescent="0.25">
      <c r="A864" s="53"/>
    </row>
    <row r="865" spans="1:11" ht="15.75" x14ac:dyDescent="0.25">
      <c r="A865" s="53"/>
    </row>
    <row r="866" spans="1:11" ht="18" x14ac:dyDescent="0.35">
      <c r="A866" s="53"/>
      <c r="C866" s="45" t="s">
        <v>111</v>
      </c>
      <c r="D866" s="95" t="s">
        <v>112</v>
      </c>
      <c r="E866" s="95" t="s">
        <v>113</v>
      </c>
      <c r="F866" s="95" t="s">
        <v>114</v>
      </c>
      <c r="G866" s="95" t="s">
        <v>115</v>
      </c>
      <c r="H866" s="95" t="s">
        <v>110</v>
      </c>
    </row>
    <row r="867" spans="1:11" ht="15.75" x14ac:dyDescent="0.25">
      <c r="A867" s="53"/>
      <c r="C867" s="20">
        <f>D867+E867+F867+G867+H867</f>
        <v>0</v>
      </c>
      <c r="D867" s="20">
        <f>E951</f>
        <v>0</v>
      </c>
      <c r="E867" s="20">
        <f>F951+G951</f>
        <v>0</v>
      </c>
      <c r="F867" s="20">
        <f>H951</f>
        <v>0</v>
      </c>
      <c r="G867" s="20">
        <f>I951</f>
        <v>0</v>
      </c>
      <c r="H867" s="20">
        <f>J951</f>
        <v>0</v>
      </c>
    </row>
    <row r="868" spans="1:11" ht="15.75" x14ac:dyDescent="0.25">
      <c r="A868" s="53"/>
    </row>
    <row r="869" spans="1:11" ht="15.75" x14ac:dyDescent="0.25">
      <c r="A869" s="53" t="s">
        <v>360</v>
      </c>
    </row>
    <row r="870" spans="1:11" ht="15" customHeight="1" x14ac:dyDescent="0.25">
      <c r="A870" s="183" t="s">
        <v>449</v>
      </c>
      <c r="B870" s="183"/>
      <c r="C870" s="183"/>
      <c r="D870" s="183"/>
      <c r="E870" s="183"/>
      <c r="F870" s="183"/>
      <c r="G870" s="183"/>
      <c r="H870" s="183"/>
      <c r="I870" s="183"/>
      <c r="J870" s="183"/>
      <c r="K870" s="183"/>
    </row>
    <row r="871" spans="1:11" ht="15" customHeight="1" x14ac:dyDescent="0.25">
      <c r="A871" s="183" t="s">
        <v>450</v>
      </c>
      <c r="B871" s="183"/>
      <c r="C871" s="183"/>
      <c r="D871" s="183"/>
      <c r="E871" s="183"/>
      <c r="F871" s="183"/>
      <c r="G871" s="183"/>
      <c r="H871" s="183"/>
      <c r="I871" s="183"/>
      <c r="J871" s="183"/>
      <c r="K871" s="183"/>
    </row>
    <row r="872" spans="1:11" ht="15" customHeight="1" x14ac:dyDescent="0.25">
      <c r="A872" s="183" t="s">
        <v>451</v>
      </c>
      <c r="B872" s="183"/>
      <c r="C872" s="183"/>
      <c r="D872" s="183"/>
      <c r="E872" s="183"/>
      <c r="F872" s="183"/>
      <c r="G872" s="183"/>
      <c r="H872" s="183"/>
      <c r="I872" s="183"/>
      <c r="J872" s="183"/>
      <c r="K872" s="183"/>
    </row>
    <row r="873" spans="1:11" ht="15" customHeight="1" x14ac:dyDescent="0.25">
      <c r="A873" s="183" t="s">
        <v>452</v>
      </c>
      <c r="B873" s="183"/>
      <c r="C873" s="183"/>
      <c r="D873" s="183"/>
      <c r="E873" s="183"/>
      <c r="F873" s="183"/>
      <c r="G873" s="183"/>
      <c r="H873" s="183"/>
      <c r="I873" s="183"/>
      <c r="J873" s="183"/>
      <c r="K873" s="183"/>
    </row>
    <row r="874" spans="1:11" ht="34.5" customHeight="1" x14ac:dyDescent="0.25">
      <c r="A874" s="183" t="s">
        <v>453</v>
      </c>
      <c r="B874" s="183"/>
      <c r="C874" s="183"/>
      <c r="D874" s="183"/>
      <c r="E874" s="183"/>
      <c r="F874" s="183"/>
      <c r="G874" s="183"/>
      <c r="H874" s="183"/>
      <c r="I874" s="183"/>
      <c r="J874" s="183"/>
      <c r="K874" s="183"/>
    </row>
    <row r="875" spans="1:11" ht="15.75" x14ac:dyDescent="0.25">
      <c r="A875" s="53"/>
    </row>
    <row r="877" spans="1:11" ht="15.75" x14ac:dyDescent="0.25">
      <c r="A877" s="53"/>
    </row>
    <row r="878" spans="1:11" ht="60.75" x14ac:dyDescent="0.25">
      <c r="A878" s="53"/>
      <c r="C878" s="97" t="s">
        <v>454</v>
      </c>
      <c r="D878" s="98" t="s">
        <v>455</v>
      </c>
    </row>
    <row r="879" spans="1:11" ht="17.25" x14ac:dyDescent="0.25">
      <c r="A879" s="14" t="s">
        <v>98</v>
      </c>
      <c r="B879" s="14" t="s">
        <v>461</v>
      </c>
      <c r="C879" s="14" t="s">
        <v>456</v>
      </c>
      <c r="D879" s="14" t="s">
        <v>457</v>
      </c>
      <c r="E879" s="14" t="s">
        <v>458</v>
      </c>
      <c r="F879" s="14" t="s">
        <v>459</v>
      </c>
      <c r="G879" s="14" t="s">
        <v>460</v>
      </c>
      <c r="H879" s="18" t="s">
        <v>462</v>
      </c>
      <c r="I879" s="18" t="s">
        <v>463</v>
      </c>
      <c r="J879" s="18" t="s">
        <v>464</v>
      </c>
      <c r="K879" s="18" t="s">
        <v>465</v>
      </c>
    </row>
    <row r="880" spans="1:11" x14ac:dyDescent="0.25">
      <c r="A880" s="15">
        <v>25</v>
      </c>
      <c r="B880" s="59">
        <v>4.3E-3</v>
      </c>
      <c r="C880" s="36">
        <v>4.3E-3</v>
      </c>
      <c r="D880" s="59">
        <v>1.0999999999999999E-2</v>
      </c>
      <c r="E880" s="2"/>
      <c r="F880" s="2"/>
      <c r="G880" s="2"/>
      <c r="H880" s="94"/>
      <c r="I880" s="94"/>
      <c r="J880" s="94"/>
      <c r="K880" s="94"/>
    </row>
    <row r="881" spans="1:11" x14ac:dyDescent="0.25">
      <c r="A881" s="15">
        <v>32</v>
      </c>
      <c r="B881" s="95">
        <v>5.4000000000000003E-3</v>
      </c>
      <c r="C881" s="59">
        <v>5.4000000000000003E-3</v>
      </c>
      <c r="D881" s="59">
        <v>1.2999999999999999E-2</v>
      </c>
      <c r="E881" s="2"/>
      <c r="F881" s="2"/>
      <c r="G881" s="2"/>
      <c r="H881" s="94"/>
      <c r="I881" s="94"/>
      <c r="J881" s="94"/>
      <c r="K881" s="94"/>
    </row>
    <row r="882" spans="1:11" x14ac:dyDescent="0.25">
      <c r="A882" s="15">
        <v>40</v>
      </c>
      <c r="B882" s="95">
        <v>7.0000000000000001E-3</v>
      </c>
      <c r="C882" s="59">
        <v>7.0000000000000001E-3</v>
      </c>
      <c r="D882" s="59">
        <v>1.7000000000000001E-2</v>
      </c>
      <c r="E882" s="2"/>
      <c r="F882" s="2"/>
      <c r="G882" s="2"/>
      <c r="H882" s="94"/>
      <c r="I882" s="94"/>
      <c r="J882" s="94"/>
      <c r="K882" s="94"/>
    </row>
    <row r="883" spans="1:11" x14ac:dyDescent="0.25">
      <c r="A883" s="15">
        <v>50</v>
      </c>
      <c r="B883" s="15">
        <v>8.5000000000000006E-3</v>
      </c>
      <c r="C883" s="15">
        <v>8.5000000000000006E-3</v>
      </c>
      <c r="D883" s="59">
        <v>2.1000000000000001E-2</v>
      </c>
      <c r="E883" s="16">
        <v>2.1000000000000001E-2</v>
      </c>
      <c r="F883" s="16">
        <v>4.2000000000000003E-2</v>
      </c>
      <c r="G883" s="2"/>
      <c r="H883" s="94"/>
      <c r="I883" s="94"/>
      <c r="J883" s="94"/>
      <c r="K883" s="94"/>
    </row>
    <row r="884" spans="1:11" x14ac:dyDescent="0.25">
      <c r="A884" s="15">
        <v>63</v>
      </c>
      <c r="B884" s="15">
        <v>1.0999999999999999E-2</v>
      </c>
      <c r="C884" s="15">
        <v>1.0999999999999999E-2</v>
      </c>
      <c r="D884" s="17">
        <v>2.5999999999999999E-2</v>
      </c>
      <c r="E884" s="15"/>
      <c r="F884" s="15"/>
      <c r="G884" s="2"/>
      <c r="H884" s="94"/>
      <c r="I884" s="94"/>
      <c r="J884" s="94"/>
      <c r="K884" s="94"/>
    </row>
    <row r="885" spans="1:11" x14ac:dyDescent="0.25">
      <c r="A885" s="15">
        <v>75</v>
      </c>
      <c r="B885" s="15">
        <v>1.2999999999999999E-2</v>
      </c>
      <c r="C885" s="15">
        <v>1.2999999999999999E-2</v>
      </c>
      <c r="D885" s="17">
        <v>3.2000000000000001E-2</v>
      </c>
      <c r="E885" s="15"/>
      <c r="F885" s="15"/>
      <c r="G885" s="2"/>
      <c r="H885" s="94"/>
      <c r="I885" s="94"/>
      <c r="J885" s="94"/>
      <c r="K885" s="94"/>
    </row>
    <row r="886" spans="1:11" x14ac:dyDescent="0.25">
      <c r="A886" s="15">
        <v>90</v>
      </c>
      <c r="B886" s="15">
        <v>1.4999999999999999E-2</v>
      </c>
      <c r="C886" s="15">
        <v>1.4999999999999999E-2</v>
      </c>
      <c r="D886" s="17">
        <v>3.7999999999999999E-2</v>
      </c>
      <c r="E886" s="15"/>
      <c r="F886" s="2"/>
      <c r="G886" s="2"/>
      <c r="H886" s="94"/>
      <c r="I886" s="94"/>
      <c r="J886" s="94"/>
      <c r="K886" s="94"/>
    </row>
    <row r="887" spans="1:11" x14ac:dyDescent="0.25">
      <c r="A887" s="15">
        <v>100</v>
      </c>
      <c r="B887" s="15">
        <v>1.7000000000000001E-2</v>
      </c>
      <c r="C887" s="15">
        <v>1.7000000000000001E-2</v>
      </c>
      <c r="D887" s="15">
        <v>4.2000000000000003E-2</v>
      </c>
      <c r="E887" s="15">
        <v>4.2000000000000003E-2</v>
      </c>
      <c r="F887" s="15">
        <v>8.4000000000000005E-2</v>
      </c>
      <c r="G887" s="2"/>
      <c r="H887" s="94"/>
      <c r="I887" s="94"/>
      <c r="J887" s="94"/>
      <c r="K887" s="94"/>
    </row>
    <row r="888" spans="1:11" x14ac:dyDescent="0.25">
      <c r="A888" s="15">
        <v>110</v>
      </c>
      <c r="B888" s="15"/>
      <c r="C888" s="16">
        <f>((C889-C887)*10/25)+C887</f>
        <v>1.8600000000000002E-2</v>
      </c>
      <c r="D888" s="37">
        <f>((D889-D887)*10/25)+D887</f>
        <v>4.5999999999999999E-2</v>
      </c>
      <c r="E888" s="15"/>
      <c r="F888" s="2"/>
      <c r="G888" s="2"/>
      <c r="H888" s="94"/>
      <c r="I888" s="94"/>
      <c r="J888" s="94"/>
      <c r="K888" s="94"/>
    </row>
    <row r="889" spans="1:11" x14ac:dyDescent="0.25">
      <c r="A889" s="15">
        <v>125</v>
      </c>
      <c r="B889" s="15">
        <v>2.1000000000000001E-2</v>
      </c>
      <c r="C889" s="15">
        <v>2.1000000000000001E-2</v>
      </c>
      <c r="D889" s="15">
        <v>5.1999999999999998E-2</v>
      </c>
      <c r="E889" s="15">
        <v>5.1999999999999998E-2</v>
      </c>
      <c r="F889" s="15">
        <v>9.2999999999999999E-2</v>
      </c>
      <c r="G889" s="2"/>
      <c r="H889" s="94"/>
      <c r="I889" s="94"/>
      <c r="J889" s="94"/>
      <c r="K889" s="94"/>
    </row>
    <row r="890" spans="1:11" x14ac:dyDescent="0.25">
      <c r="A890" s="15">
        <v>140</v>
      </c>
      <c r="B890" s="15"/>
      <c r="C890" s="16">
        <f>((C891-C889)*15/25)+C889</f>
        <v>2.3400000000000001E-2</v>
      </c>
      <c r="D890" s="37">
        <f>((D891-D889)*15/25)+D889</f>
        <v>5.8599999999999999E-2</v>
      </c>
      <c r="E890" s="2"/>
      <c r="F890" s="2"/>
      <c r="G890" s="2"/>
      <c r="H890" s="94"/>
      <c r="I890" s="94"/>
      <c r="J890" s="94"/>
      <c r="K890" s="94"/>
    </row>
    <row r="891" spans="1:11" x14ac:dyDescent="0.25">
      <c r="A891" s="15">
        <v>150</v>
      </c>
      <c r="B891" s="15">
        <v>2.5000000000000001E-2</v>
      </c>
      <c r="C891" s="16">
        <v>2.5000000000000001E-2</v>
      </c>
      <c r="D891" s="15">
        <v>6.3E-2</v>
      </c>
      <c r="E891" s="15">
        <v>6.3E-2</v>
      </c>
      <c r="F891" s="15">
        <v>0.10299999999999999</v>
      </c>
      <c r="G891" s="2"/>
      <c r="H891" s="94"/>
      <c r="I891" s="94"/>
      <c r="J891" s="94"/>
      <c r="K891" s="94"/>
    </row>
    <row r="892" spans="1:11" x14ac:dyDescent="0.25">
      <c r="A892" s="15">
        <v>160</v>
      </c>
      <c r="B892" s="15">
        <v>2.7E-2</v>
      </c>
      <c r="C892" s="16">
        <f>((0.034-C891)*10/50)+C891</f>
        <v>2.6800000000000001E-2</v>
      </c>
      <c r="D892" s="16">
        <f>((D894-D891)*10/50)+D891</f>
        <v>6.7199999999999996E-2</v>
      </c>
      <c r="E892" s="2"/>
      <c r="F892" s="2"/>
      <c r="G892" s="2"/>
      <c r="H892" s="94"/>
      <c r="I892" s="94"/>
      <c r="J892" s="94"/>
      <c r="K892" s="94"/>
    </row>
    <row r="893" spans="1:11" x14ac:dyDescent="0.25">
      <c r="A893" s="15">
        <v>180</v>
      </c>
      <c r="B893" s="15">
        <v>0.03</v>
      </c>
      <c r="C893" s="16">
        <f>((0.034-0.025)*30/50)+C891</f>
        <v>3.0400000000000003E-2</v>
      </c>
      <c r="D893" s="38">
        <f>((D894-D891)*30/50)+D891</f>
        <v>7.5600000000000001E-2</v>
      </c>
      <c r="E893" s="2"/>
      <c r="F893" s="2"/>
      <c r="G893" s="2"/>
      <c r="H893" s="94"/>
      <c r="I893" s="94"/>
      <c r="J893" s="94"/>
      <c r="K893" s="94"/>
    </row>
    <row r="894" spans="1:11" x14ac:dyDescent="0.25">
      <c r="A894" s="15">
        <v>200</v>
      </c>
      <c r="B894" s="15">
        <v>3.4000000000000002E-2</v>
      </c>
      <c r="C894" s="15">
        <v>3.4000000000000002E-2</v>
      </c>
      <c r="D894" s="15">
        <v>8.4000000000000005E-2</v>
      </c>
      <c r="E894" s="15">
        <v>8.4000000000000005E-2</v>
      </c>
      <c r="F894" s="15">
        <v>0.11899999999999999</v>
      </c>
      <c r="G894" s="15">
        <v>0.12</v>
      </c>
      <c r="H894" s="94"/>
      <c r="I894" s="94"/>
      <c r="J894" s="94"/>
      <c r="K894" s="94"/>
    </row>
    <row r="895" spans="1:11" x14ac:dyDescent="0.25">
      <c r="A895" s="15">
        <v>225</v>
      </c>
      <c r="B895" s="15">
        <v>4.2000000000000003E-2</v>
      </c>
      <c r="C895" s="15">
        <f>((C896-C894)*25/50)+C894</f>
        <v>3.8000000000000006E-2</v>
      </c>
      <c r="D895" s="17">
        <v>8.7999999999999995E-2</v>
      </c>
      <c r="E895" s="2"/>
      <c r="F895" s="15"/>
      <c r="G895" s="15"/>
      <c r="H895" s="94"/>
      <c r="I895" s="94"/>
      <c r="J895" s="94"/>
      <c r="K895" s="94"/>
    </row>
    <row r="896" spans="1:11" x14ac:dyDescent="0.25">
      <c r="A896" s="15">
        <v>250</v>
      </c>
      <c r="B896" s="15">
        <v>4.2000000000000003E-2</v>
      </c>
      <c r="C896" s="15">
        <v>4.2000000000000003E-2</v>
      </c>
      <c r="D896" s="15">
        <v>9.2999999999999999E-2</v>
      </c>
      <c r="E896" s="15">
        <v>9.2999999999999999E-2</v>
      </c>
      <c r="F896" s="15">
        <v>0.13300000000000001</v>
      </c>
      <c r="G896" s="15">
        <v>0.13200000000000001</v>
      </c>
      <c r="H896" s="94"/>
      <c r="I896" s="94"/>
      <c r="J896" s="94"/>
      <c r="K896" s="94"/>
    </row>
    <row r="897" spans="1:11" x14ac:dyDescent="0.25">
      <c r="A897" s="15">
        <v>300</v>
      </c>
      <c r="B897" s="15">
        <v>5.0999999999999997E-2</v>
      </c>
      <c r="C897" s="15">
        <v>5.0999999999999997E-2</v>
      </c>
      <c r="D897" s="15">
        <v>0.10199999999999999</v>
      </c>
      <c r="E897" s="15">
        <v>0.10199999999999999</v>
      </c>
      <c r="F897" s="15">
        <v>0.14499999999999999</v>
      </c>
      <c r="G897" s="15">
        <v>0.14399999999999999</v>
      </c>
      <c r="H897" s="94"/>
      <c r="I897" s="94"/>
      <c r="J897" s="94"/>
      <c r="K897" s="94"/>
    </row>
    <row r="898" spans="1:11" x14ac:dyDescent="0.25">
      <c r="A898" s="15">
        <v>315</v>
      </c>
      <c r="B898" s="15"/>
      <c r="C898" s="16">
        <f>((C899-C897)*15/50)+C897</f>
        <v>5.1899999999999995E-2</v>
      </c>
      <c r="D898" s="37">
        <f>((D899-D897)*15/50)+D897</f>
        <v>0.10379999999999999</v>
      </c>
      <c r="E898" s="2"/>
      <c r="F898" s="2"/>
      <c r="G898" s="15"/>
      <c r="H898" s="94"/>
      <c r="I898" s="94"/>
      <c r="J898" s="94"/>
      <c r="K898" s="94"/>
    </row>
    <row r="899" spans="1:11" x14ac:dyDescent="0.25">
      <c r="A899" s="15">
        <v>350</v>
      </c>
      <c r="B899" s="15">
        <v>5.3999999999999999E-2</v>
      </c>
      <c r="C899" s="15">
        <v>5.3999999999999999E-2</v>
      </c>
      <c r="D899" s="15">
        <v>0.108</v>
      </c>
      <c r="E899" s="15">
        <v>0.108</v>
      </c>
      <c r="F899" s="15">
        <v>0.157</v>
      </c>
      <c r="G899" s="15">
        <v>0.156</v>
      </c>
      <c r="H899" s="94"/>
      <c r="I899" s="94"/>
      <c r="J899" s="94"/>
      <c r="K899" s="94"/>
    </row>
    <row r="900" spans="1:11" x14ac:dyDescent="0.25">
      <c r="A900" s="15">
        <v>400</v>
      </c>
      <c r="B900" s="15">
        <v>0.06</v>
      </c>
      <c r="C900" s="15">
        <v>0.06</v>
      </c>
      <c r="D900" s="15">
        <v>0.11700000000000001</v>
      </c>
      <c r="E900" s="15">
        <v>0.11700000000000001</v>
      </c>
      <c r="F900" s="15">
        <v>0.16800000000000001</v>
      </c>
      <c r="G900" s="15">
        <v>0.16800000000000001</v>
      </c>
      <c r="H900" s="94"/>
      <c r="I900" s="94"/>
      <c r="J900" s="94"/>
      <c r="K900" s="94"/>
    </row>
    <row r="901" spans="1:11" x14ac:dyDescent="0.25">
      <c r="A901" s="15">
        <v>450</v>
      </c>
      <c r="B901" s="15">
        <v>6.3E-2</v>
      </c>
      <c r="C901" s="15">
        <v>6.3E-2</v>
      </c>
      <c r="D901" s="15">
        <v>0.126</v>
      </c>
      <c r="E901" s="15">
        <v>0.126</v>
      </c>
      <c r="F901" s="15">
        <v>0.17799999999999999</v>
      </c>
      <c r="G901" s="15">
        <v>0.18</v>
      </c>
      <c r="H901" s="94"/>
      <c r="I901" s="94"/>
      <c r="J901" s="94"/>
      <c r="K901" s="94"/>
    </row>
    <row r="902" spans="1:11" x14ac:dyDescent="0.25">
      <c r="A902" s="15">
        <v>500</v>
      </c>
      <c r="B902" s="15">
        <v>6.6000000000000003E-2</v>
      </c>
      <c r="C902" s="15">
        <v>6.6000000000000003E-2</v>
      </c>
      <c r="D902" s="15">
        <v>0.13200000000000001</v>
      </c>
      <c r="E902" s="15">
        <v>0.13200000000000001</v>
      </c>
      <c r="F902" s="15">
        <v>0.188</v>
      </c>
      <c r="G902" s="15">
        <v>0.192</v>
      </c>
      <c r="H902" s="94"/>
      <c r="I902" s="94"/>
      <c r="J902" s="94"/>
      <c r="K902" s="94"/>
    </row>
    <row r="903" spans="1:11" x14ac:dyDescent="0.25">
      <c r="A903" s="15">
        <v>600</v>
      </c>
      <c r="B903" s="15">
        <v>7.1999999999999995E-2</v>
      </c>
      <c r="C903" s="15">
        <v>7.1999999999999995E-2</v>
      </c>
      <c r="D903" s="15">
        <v>0.14399999999999999</v>
      </c>
      <c r="E903" s="15">
        <v>0.14399999999999999</v>
      </c>
      <c r="F903" s="2"/>
      <c r="G903" s="15">
        <v>0.20399999999999999</v>
      </c>
      <c r="H903" s="94"/>
      <c r="I903" s="94"/>
      <c r="J903" s="94"/>
      <c r="K903" s="94"/>
    </row>
    <row r="904" spans="1:11" x14ac:dyDescent="0.25">
      <c r="A904" s="15">
        <v>700</v>
      </c>
      <c r="B904" s="15">
        <v>7.8E-2</v>
      </c>
      <c r="C904" s="15">
        <v>7.8E-2</v>
      </c>
      <c r="D904" s="15">
        <v>0.153</v>
      </c>
      <c r="E904" s="15">
        <v>0.153</v>
      </c>
      <c r="F904" s="2"/>
      <c r="G904" s="15">
        <v>0.222</v>
      </c>
      <c r="H904" s="94"/>
      <c r="I904" s="94"/>
      <c r="J904" s="94"/>
      <c r="K904" s="94"/>
    </row>
    <row r="905" spans="1:11" x14ac:dyDescent="0.25">
      <c r="A905" s="15">
        <v>800</v>
      </c>
      <c r="B905" s="15">
        <v>8.1000000000000003E-2</v>
      </c>
      <c r="C905" s="15">
        <v>8.1000000000000003E-2</v>
      </c>
      <c r="D905" s="15">
        <v>0.16200000000000001</v>
      </c>
      <c r="E905" s="15">
        <v>0.16200000000000001</v>
      </c>
      <c r="F905" s="2"/>
      <c r="G905" s="15">
        <v>0.23400000000000001</v>
      </c>
      <c r="H905" s="94"/>
      <c r="I905" s="94"/>
      <c r="J905" s="94"/>
      <c r="K905" s="94"/>
    </row>
    <row r="906" spans="1:11" x14ac:dyDescent="0.25">
      <c r="A906" s="15">
        <v>900</v>
      </c>
      <c r="B906" s="15">
        <v>8.6999999999999994E-2</v>
      </c>
      <c r="C906" s="15">
        <v>8.6999999999999994E-2</v>
      </c>
      <c r="D906" s="15">
        <v>0.17399999999999999</v>
      </c>
      <c r="E906" s="15">
        <v>0.17399999999999999</v>
      </c>
      <c r="F906" s="2"/>
      <c r="G906" s="15">
        <v>0.252</v>
      </c>
      <c r="H906" s="94"/>
      <c r="I906" s="94"/>
      <c r="J906" s="94"/>
      <c r="K906" s="94"/>
    </row>
    <row r="907" spans="1:11" x14ac:dyDescent="0.25">
      <c r="A907" s="15">
        <v>1000</v>
      </c>
      <c r="B907" s="15">
        <v>0.09</v>
      </c>
      <c r="C907" s="15">
        <v>0.09</v>
      </c>
      <c r="D907" s="15">
        <v>0.18</v>
      </c>
      <c r="E907" s="15">
        <v>0.18</v>
      </c>
      <c r="F907" s="2"/>
      <c r="G907" s="15">
        <v>0.26400000000000001</v>
      </c>
      <c r="H907" s="94"/>
      <c r="I907" s="94"/>
      <c r="J907" s="94"/>
      <c r="K907" s="94"/>
    </row>
    <row r="908" spans="1:11" x14ac:dyDescent="0.25">
      <c r="A908" s="15">
        <v>1100</v>
      </c>
      <c r="B908" s="15">
        <v>9.2999999999999999E-2</v>
      </c>
      <c r="C908" s="2"/>
      <c r="D908" s="2"/>
      <c r="E908" s="2"/>
      <c r="F908" s="2"/>
      <c r="G908" s="15">
        <v>0.27600000000000002</v>
      </c>
      <c r="H908" s="94"/>
      <c r="I908" s="94"/>
      <c r="J908" s="94"/>
      <c r="K908" s="94"/>
    </row>
    <row r="909" spans="1:11" x14ac:dyDescent="0.25">
      <c r="A909" s="15">
        <v>1200</v>
      </c>
      <c r="B909" s="15">
        <v>9.9000000000000005E-2</v>
      </c>
      <c r="C909" s="2"/>
      <c r="D909" s="2"/>
      <c r="E909" s="2"/>
      <c r="F909" s="2"/>
      <c r="G909" s="15">
        <v>0.28799999999999998</v>
      </c>
      <c r="H909" s="94"/>
      <c r="I909" s="94"/>
      <c r="J909" s="94"/>
      <c r="K909" s="94"/>
    </row>
    <row r="910" spans="1:11" x14ac:dyDescent="0.25">
      <c r="A910" s="15">
        <v>1400</v>
      </c>
      <c r="B910" s="15">
        <v>0.105</v>
      </c>
      <c r="C910" s="2"/>
      <c r="D910" s="2"/>
      <c r="E910" s="2"/>
      <c r="F910" s="2"/>
      <c r="G910" s="15">
        <v>0.3</v>
      </c>
      <c r="H910" s="94"/>
      <c r="I910" s="94"/>
      <c r="J910" s="94"/>
      <c r="K910" s="94"/>
    </row>
    <row r="911" spans="1:11" x14ac:dyDescent="0.25">
      <c r="A911" s="15">
        <v>1600</v>
      </c>
      <c r="B911" s="15">
        <v>0.111</v>
      </c>
      <c r="C911" s="2"/>
      <c r="D911" s="2"/>
      <c r="E911" s="2"/>
      <c r="F911" s="2"/>
      <c r="G911" s="15">
        <v>0.312</v>
      </c>
      <c r="H911" s="94"/>
      <c r="I911" s="94"/>
      <c r="J911" s="94"/>
      <c r="K911" s="94"/>
    </row>
    <row r="912" spans="1:11" x14ac:dyDescent="0.25">
      <c r="A912" s="17">
        <v>1800</v>
      </c>
      <c r="B912" s="59">
        <v>0.11700000000000001</v>
      </c>
      <c r="C912" s="2"/>
      <c r="D912" s="2"/>
      <c r="E912" s="2"/>
      <c r="F912" s="2"/>
      <c r="G912" s="59">
        <v>0.372</v>
      </c>
      <c r="H912" s="94"/>
      <c r="I912" s="94"/>
      <c r="J912" s="94"/>
      <c r="K912" s="94"/>
    </row>
    <row r="913" spans="1:11" x14ac:dyDescent="0.25">
      <c r="A913" s="17">
        <v>2000</v>
      </c>
      <c r="B913" s="59">
        <v>0.126</v>
      </c>
      <c r="C913" s="2"/>
      <c r="D913" s="2"/>
      <c r="E913" s="2"/>
      <c r="F913" s="2"/>
      <c r="G913" s="59">
        <v>0.41399999999999998</v>
      </c>
      <c r="H913" s="94"/>
      <c r="I913" s="94"/>
      <c r="J913" s="94"/>
      <c r="K913" s="94"/>
    </row>
    <row r="914" spans="1:11" x14ac:dyDescent="0.25">
      <c r="A914" s="32"/>
      <c r="B914" s="33"/>
      <c r="C914" s="19"/>
      <c r="D914" s="19"/>
      <c r="E914" s="19"/>
      <c r="F914" s="19"/>
      <c r="G914" s="33"/>
      <c r="H914" s="19"/>
      <c r="I914" s="19"/>
      <c r="J914" s="19"/>
      <c r="K914" s="19"/>
    </row>
    <row r="915" spans="1:11" x14ac:dyDescent="0.25">
      <c r="A915" s="99"/>
      <c r="B915" s="33"/>
      <c r="C915" s="19"/>
      <c r="D915" s="19"/>
      <c r="E915" s="19"/>
      <c r="F915" s="19"/>
      <c r="G915" s="33"/>
      <c r="H915" s="19"/>
      <c r="I915" s="19"/>
      <c r="J915" s="99" t="s">
        <v>474</v>
      </c>
      <c r="K915" s="19"/>
    </row>
    <row r="916" spans="1:11" ht="17.25" x14ac:dyDescent="0.25">
      <c r="A916" s="14" t="s">
        <v>98</v>
      </c>
      <c r="B916" s="18" t="s">
        <v>466</v>
      </c>
      <c r="C916" s="18" t="s">
        <v>467</v>
      </c>
      <c r="D916" s="2" t="s">
        <v>23</v>
      </c>
      <c r="E916" s="14" t="s">
        <v>468</v>
      </c>
      <c r="F916" s="14" t="s">
        <v>469</v>
      </c>
      <c r="G916" s="14" t="s">
        <v>470</v>
      </c>
      <c r="H916" s="14" t="s">
        <v>471</v>
      </c>
      <c r="I916" s="14" t="s">
        <v>472</v>
      </c>
      <c r="J916" s="100" t="s">
        <v>473</v>
      </c>
      <c r="K916" s="19"/>
    </row>
    <row r="917" spans="1:11" x14ac:dyDescent="0.25">
      <c r="A917" s="15">
        <v>25</v>
      </c>
      <c r="B917" s="126"/>
      <c r="C917" s="94"/>
      <c r="D917" s="2">
        <v>8760</v>
      </c>
      <c r="E917" s="20">
        <f>B880*H880*D917</f>
        <v>0</v>
      </c>
      <c r="F917" s="20">
        <f>C880*I880*D917</f>
        <v>0</v>
      </c>
      <c r="G917" s="101">
        <f>D880*J880*D917</f>
        <v>0</v>
      </c>
      <c r="H917" s="20">
        <f>E880*K880*D917</f>
        <v>0</v>
      </c>
      <c r="I917" s="20">
        <f>F880*B917*D917</f>
        <v>0</v>
      </c>
      <c r="J917" s="20">
        <f>G880*C917*D917</f>
        <v>0</v>
      </c>
      <c r="K917" s="19"/>
    </row>
    <row r="918" spans="1:11" x14ac:dyDescent="0.25">
      <c r="A918" s="15">
        <v>32</v>
      </c>
      <c r="B918" s="126"/>
      <c r="C918" s="94"/>
      <c r="D918" s="2">
        <v>8760</v>
      </c>
      <c r="E918" s="20">
        <f t="shared" ref="E918:E950" si="30">B881*H881*D918</f>
        <v>0</v>
      </c>
      <c r="F918" s="20">
        <f t="shared" ref="F918:F950" si="31">C881*I881*D918</f>
        <v>0</v>
      </c>
      <c r="G918" s="101">
        <f t="shared" ref="G918:G950" si="32">D881*J881*D918</f>
        <v>0</v>
      </c>
      <c r="H918" s="20">
        <f t="shared" ref="H918:H950" si="33">E881*K881*D918</f>
        <v>0</v>
      </c>
      <c r="I918" s="20">
        <f t="shared" ref="I918:I950" si="34">F881*B918*D918</f>
        <v>0</v>
      </c>
      <c r="J918" s="20">
        <f t="shared" ref="J918:J950" si="35">G881*C918*D918</f>
        <v>0</v>
      </c>
      <c r="K918" s="19"/>
    </row>
    <row r="919" spans="1:11" x14ac:dyDescent="0.25">
      <c r="A919" s="15">
        <v>40</v>
      </c>
      <c r="B919" s="126"/>
      <c r="C919" s="94"/>
      <c r="D919" s="2">
        <v>8760</v>
      </c>
      <c r="E919" s="20">
        <f t="shared" si="30"/>
        <v>0</v>
      </c>
      <c r="F919" s="20">
        <f t="shared" si="31"/>
        <v>0</v>
      </c>
      <c r="G919" s="101">
        <f t="shared" si="32"/>
        <v>0</v>
      </c>
      <c r="H919" s="20">
        <f t="shared" si="33"/>
        <v>0</v>
      </c>
      <c r="I919" s="20">
        <f t="shared" si="34"/>
        <v>0</v>
      </c>
      <c r="J919" s="20">
        <f t="shared" si="35"/>
        <v>0</v>
      </c>
      <c r="K919" s="19"/>
    </row>
    <row r="920" spans="1:11" x14ac:dyDescent="0.25">
      <c r="A920" s="15">
        <v>50</v>
      </c>
      <c r="B920" s="126"/>
      <c r="C920" s="94"/>
      <c r="D920" s="2">
        <v>8760</v>
      </c>
      <c r="E920" s="20">
        <f t="shared" si="30"/>
        <v>0</v>
      </c>
      <c r="F920" s="20">
        <f t="shared" si="31"/>
        <v>0</v>
      </c>
      <c r="G920" s="101">
        <f t="shared" si="32"/>
        <v>0</v>
      </c>
      <c r="H920" s="20">
        <f t="shared" si="33"/>
        <v>0</v>
      </c>
      <c r="I920" s="20">
        <f t="shared" si="34"/>
        <v>0</v>
      </c>
      <c r="J920" s="20">
        <f t="shared" si="35"/>
        <v>0</v>
      </c>
      <c r="K920" s="19"/>
    </row>
    <row r="921" spans="1:11" x14ac:dyDescent="0.25">
      <c r="A921" s="15">
        <v>63</v>
      </c>
      <c r="B921" s="126"/>
      <c r="C921" s="94"/>
      <c r="D921" s="2">
        <v>8760</v>
      </c>
      <c r="E921" s="20">
        <f t="shared" si="30"/>
        <v>0</v>
      </c>
      <c r="F921" s="20">
        <f t="shared" si="31"/>
        <v>0</v>
      </c>
      <c r="G921" s="101">
        <f t="shared" si="32"/>
        <v>0</v>
      </c>
      <c r="H921" s="20">
        <f t="shared" si="33"/>
        <v>0</v>
      </c>
      <c r="I921" s="20">
        <f t="shared" si="34"/>
        <v>0</v>
      </c>
      <c r="J921" s="20">
        <f t="shared" si="35"/>
        <v>0</v>
      </c>
      <c r="K921" s="19"/>
    </row>
    <row r="922" spans="1:11" x14ac:dyDescent="0.25">
      <c r="A922" s="15">
        <v>75</v>
      </c>
      <c r="B922" s="126"/>
      <c r="C922" s="94"/>
      <c r="D922" s="2">
        <v>8760</v>
      </c>
      <c r="E922" s="20">
        <f t="shared" si="30"/>
        <v>0</v>
      </c>
      <c r="F922" s="20">
        <f t="shared" si="31"/>
        <v>0</v>
      </c>
      <c r="G922" s="101">
        <f t="shared" si="32"/>
        <v>0</v>
      </c>
      <c r="H922" s="20">
        <f t="shared" si="33"/>
        <v>0</v>
      </c>
      <c r="I922" s="20">
        <f t="shared" si="34"/>
        <v>0</v>
      </c>
      <c r="J922" s="20">
        <f t="shared" si="35"/>
        <v>0</v>
      </c>
      <c r="K922" s="19"/>
    </row>
    <row r="923" spans="1:11" x14ac:dyDescent="0.25">
      <c r="A923" s="15">
        <v>90</v>
      </c>
      <c r="B923" s="126"/>
      <c r="C923" s="94"/>
      <c r="D923" s="2">
        <v>8760</v>
      </c>
      <c r="E923" s="20">
        <f t="shared" si="30"/>
        <v>0</v>
      </c>
      <c r="F923" s="20">
        <f t="shared" si="31"/>
        <v>0</v>
      </c>
      <c r="G923" s="101">
        <f t="shared" si="32"/>
        <v>0</v>
      </c>
      <c r="H923" s="20">
        <f t="shared" si="33"/>
        <v>0</v>
      </c>
      <c r="I923" s="20">
        <f t="shared" si="34"/>
        <v>0</v>
      </c>
      <c r="J923" s="20">
        <f t="shared" si="35"/>
        <v>0</v>
      </c>
      <c r="K923" s="19"/>
    </row>
    <row r="924" spans="1:11" x14ac:dyDescent="0.25">
      <c r="A924" s="15">
        <v>100</v>
      </c>
      <c r="B924" s="126"/>
      <c r="C924" s="94"/>
      <c r="D924" s="2">
        <v>8760</v>
      </c>
      <c r="E924" s="20">
        <f t="shared" si="30"/>
        <v>0</v>
      </c>
      <c r="F924" s="20">
        <f t="shared" si="31"/>
        <v>0</v>
      </c>
      <c r="G924" s="101">
        <f t="shared" si="32"/>
        <v>0</v>
      </c>
      <c r="H924" s="20">
        <f t="shared" si="33"/>
        <v>0</v>
      </c>
      <c r="I924" s="20">
        <f t="shared" si="34"/>
        <v>0</v>
      </c>
      <c r="J924" s="20">
        <f t="shared" si="35"/>
        <v>0</v>
      </c>
      <c r="K924" s="19"/>
    </row>
    <row r="925" spans="1:11" x14ac:dyDescent="0.25">
      <c r="A925" s="15">
        <v>110</v>
      </c>
      <c r="B925" s="126"/>
      <c r="C925" s="94"/>
      <c r="D925" s="2">
        <v>8760</v>
      </c>
      <c r="E925" s="20">
        <f t="shared" si="30"/>
        <v>0</v>
      </c>
      <c r="F925" s="20">
        <f t="shared" si="31"/>
        <v>0</v>
      </c>
      <c r="G925" s="101">
        <f t="shared" si="32"/>
        <v>0</v>
      </c>
      <c r="H925" s="20">
        <f t="shared" si="33"/>
        <v>0</v>
      </c>
      <c r="I925" s="20">
        <f t="shared" si="34"/>
        <v>0</v>
      </c>
      <c r="J925" s="20">
        <f t="shared" si="35"/>
        <v>0</v>
      </c>
      <c r="K925" s="19"/>
    </row>
    <row r="926" spans="1:11" x14ac:dyDescent="0.25">
      <c r="A926" s="15">
        <v>125</v>
      </c>
      <c r="B926" s="126"/>
      <c r="C926" s="94"/>
      <c r="D926" s="2">
        <v>8760</v>
      </c>
      <c r="E926" s="20">
        <f t="shared" si="30"/>
        <v>0</v>
      </c>
      <c r="F926" s="20">
        <f t="shared" si="31"/>
        <v>0</v>
      </c>
      <c r="G926" s="101">
        <f t="shared" si="32"/>
        <v>0</v>
      </c>
      <c r="H926" s="20">
        <f t="shared" si="33"/>
        <v>0</v>
      </c>
      <c r="I926" s="20">
        <f t="shared" si="34"/>
        <v>0</v>
      </c>
      <c r="J926" s="20">
        <f t="shared" si="35"/>
        <v>0</v>
      </c>
      <c r="K926" s="19"/>
    </row>
    <row r="927" spans="1:11" x14ac:dyDescent="0.25">
      <c r="A927" s="15">
        <v>140</v>
      </c>
      <c r="B927" s="126"/>
      <c r="C927" s="94"/>
      <c r="D927" s="2">
        <v>8760</v>
      </c>
      <c r="E927" s="20">
        <f t="shared" si="30"/>
        <v>0</v>
      </c>
      <c r="F927" s="20">
        <f t="shared" si="31"/>
        <v>0</v>
      </c>
      <c r="G927" s="101">
        <f t="shared" si="32"/>
        <v>0</v>
      </c>
      <c r="H927" s="20">
        <f t="shared" si="33"/>
        <v>0</v>
      </c>
      <c r="I927" s="20">
        <f t="shared" si="34"/>
        <v>0</v>
      </c>
      <c r="J927" s="20">
        <f t="shared" si="35"/>
        <v>0</v>
      </c>
      <c r="K927" s="19"/>
    </row>
    <row r="928" spans="1:11" x14ac:dyDescent="0.25">
      <c r="A928" s="15">
        <v>150</v>
      </c>
      <c r="B928" s="126"/>
      <c r="C928" s="94"/>
      <c r="D928" s="2">
        <v>8760</v>
      </c>
      <c r="E928" s="20">
        <f t="shared" si="30"/>
        <v>0</v>
      </c>
      <c r="F928" s="20">
        <f t="shared" si="31"/>
        <v>0</v>
      </c>
      <c r="G928" s="101">
        <f t="shared" si="32"/>
        <v>0</v>
      </c>
      <c r="H928" s="20">
        <f t="shared" si="33"/>
        <v>0</v>
      </c>
      <c r="I928" s="20">
        <f t="shared" si="34"/>
        <v>0</v>
      </c>
      <c r="J928" s="20">
        <f t="shared" si="35"/>
        <v>0</v>
      </c>
      <c r="K928" s="19"/>
    </row>
    <row r="929" spans="1:11" x14ac:dyDescent="0.25">
      <c r="A929" s="15">
        <v>160</v>
      </c>
      <c r="B929" s="126"/>
      <c r="C929" s="94"/>
      <c r="D929" s="2">
        <v>8760</v>
      </c>
      <c r="E929" s="20">
        <f t="shared" si="30"/>
        <v>0</v>
      </c>
      <c r="F929" s="20">
        <f t="shared" si="31"/>
        <v>0</v>
      </c>
      <c r="G929" s="101">
        <f t="shared" si="32"/>
        <v>0</v>
      </c>
      <c r="H929" s="20">
        <f t="shared" si="33"/>
        <v>0</v>
      </c>
      <c r="I929" s="20">
        <f t="shared" si="34"/>
        <v>0</v>
      </c>
      <c r="J929" s="20">
        <f t="shared" si="35"/>
        <v>0</v>
      </c>
      <c r="K929" s="19"/>
    </row>
    <row r="930" spans="1:11" x14ac:dyDescent="0.25">
      <c r="A930" s="15">
        <v>180</v>
      </c>
      <c r="B930" s="126"/>
      <c r="C930" s="94"/>
      <c r="D930" s="2">
        <v>8760</v>
      </c>
      <c r="E930" s="20">
        <f t="shared" si="30"/>
        <v>0</v>
      </c>
      <c r="F930" s="20">
        <f t="shared" si="31"/>
        <v>0</v>
      </c>
      <c r="G930" s="101">
        <f t="shared" si="32"/>
        <v>0</v>
      </c>
      <c r="H930" s="20">
        <f t="shared" si="33"/>
        <v>0</v>
      </c>
      <c r="I930" s="20">
        <f t="shared" si="34"/>
        <v>0</v>
      </c>
      <c r="J930" s="20">
        <f t="shared" si="35"/>
        <v>0</v>
      </c>
      <c r="K930" s="19"/>
    </row>
    <row r="931" spans="1:11" x14ac:dyDescent="0.25">
      <c r="A931" s="15">
        <v>200</v>
      </c>
      <c r="B931" s="126"/>
      <c r="C931" s="94"/>
      <c r="D931" s="2">
        <v>8760</v>
      </c>
      <c r="E931" s="20">
        <f t="shared" si="30"/>
        <v>0</v>
      </c>
      <c r="F931" s="20">
        <f t="shared" si="31"/>
        <v>0</v>
      </c>
      <c r="G931" s="101">
        <f t="shared" si="32"/>
        <v>0</v>
      </c>
      <c r="H931" s="20">
        <f t="shared" si="33"/>
        <v>0</v>
      </c>
      <c r="I931" s="20">
        <f t="shared" si="34"/>
        <v>0</v>
      </c>
      <c r="J931" s="20">
        <f t="shared" si="35"/>
        <v>0</v>
      </c>
      <c r="K931" s="19"/>
    </row>
    <row r="932" spans="1:11" x14ac:dyDescent="0.25">
      <c r="A932" s="15">
        <v>225</v>
      </c>
      <c r="B932" s="126"/>
      <c r="C932" s="94"/>
      <c r="D932" s="2">
        <v>8760</v>
      </c>
      <c r="E932" s="20">
        <f t="shared" si="30"/>
        <v>0</v>
      </c>
      <c r="F932" s="20">
        <f t="shared" si="31"/>
        <v>0</v>
      </c>
      <c r="G932" s="101">
        <f t="shared" si="32"/>
        <v>0</v>
      </c>
      <c r="H932" s="20">
        <f t="shared" si="33"/>
        <v>0</v>
      </c>
      <c r="I932" s="20">
        <f t="shared" si="34"/>
        <v>0</v>
      </c>
      <c r="J932" s="20">
        <f t="shared" si="35"/>
        <v>0</v>
      </c>
      <c r="K932" s="19"/>
    </row>
    <row r="933" spans="1:11" x14ac:dyDescent="0.25">
      <c r="A933" s="15">
        <v>250</v>
      </c>
      <c r="B933" s="126"/>
      <c r="C933" s="94"/>
      <c r="D933" s="2">
        <v>8760</v>
      </c>
      <c r="E933" s="20">
        <f t="shared" si="30"/>
        <v>0</v>
      </c>
      <c r="F933" s="20">
        <f t="shared" si="31"/>
        <v>0</v>
      </c>
      <c r="G933" s="101">
        <f t="shared" si="32"/>
        <v>0</v>
      </c>
      <c r="H933" s="20">
        <f t="shared" si="33"/>
        <v>0</v>
      </c>
      <c r="I933" s="20">
        <f t="shared" si="34"/>
        <v>0</v>
      </c>
      <c r="J933" s="20">
        <f t="shared" si="35"/>
        <v>0</v>
      </c>
      <c r="K933" s="19"/>
    </row>
    <row r="934" spans="1:11" x14ac:dyDescent="0.25">
      <c r="A934" s="15">
        <v>300</v>
      </c>
      <c r="B934" s="126"/>
      <c r="C934" s="94"/>
      <c r="D934" s="2">
        <v>8760</v>
      </c>
      <c r="E934" s="20">
        <f t="shared" si="30"/>
        <v>0</v>
      </c>
      <c r="F934" s="20">
        <f t="shared" si="31"/>
        <v>0</v>
      </c>
      <c r="G934" s="101">
        <f t="shared" si="32"/>
        <v>0</v>
      </c>
      <c r="H934" s="20">
        <f t="shared" si="33"/>
        <v>0</v>
      </c>
      <c r="I934" s="20">
        <f t="shared" si="34"/>
        <v>0</v>
      </c>
      <c r="J934" s="20">
        <f t="shared" si="35"/>
        <v>0</v>
      </c>
      <c r="K934" s="19"/>
    </row>
    <row r="935" spans="1:11" x14ac:dyDescent="0.25">
      <c r="A935" s="15">
        <v>315</v>
      </c>
      <c r="B935" s="126"/>
      <c r="C935" s="94"/>
      <c r="D935" s="2">
        <v>8760</v>
      </c>
      <c r="E935" s="20">
        <f t="shared" si="30"/>
        <v>0</v>
      </c>
      <c r="F935" s="20">
        <f t="shared" si="31"/>
        <v>0</v>
      </c>
      <c r="G935" s="101">
        <f t="shared" si="32"/>
        <v>0</v>
      </c>
      <c r="H935" s="20">
        <f t="shared" si="33"/>
        <v>0</v>
      </c>
      <c r="I935" s="20">
        <f t="shared" si="34"/>
        <v>0</v>
      </c>
      <c r="J935" s="20">
        <f t="shared" si="35"/>
        <v>0</v>
      </c>
      <c r="K935" s="19"/>
    </row>
    <row r="936" spans="1:11" x14ac:dyDescent="0.25">
      <c r="A936" s="15">
        <v>350</v>
      </c>
      <c r="B936" s="126"/>
      <c r="C936" s="94"/>
      <c r="D936" s="2">
        <v>8760</v>
      </c>
      <c r="E936" s="20">
        <f t="shared" si="30"/>
        <v>0</v>
      </c>
      <c r="F936" s="20">
        <f t="shared" si="31"/>
        <v>0</v>
      </c>
      <c r="G936" s="101">
        <f t="shared" si="32"/>
        <v>0</v>
      </c>
      <c r="H936" s="20">
        <f t="shared" si="33"/>
        <v>0</v>
      </c>
      <c r="I936" s="20">
        <f t="shared" si="34"/>
        <v>0</v>
      </c>
      <c r="J936" s="20">
        <f t="shared" si="35"/>
        <v>0</v>
      </c>
      <c r="K936" s="19"/>
    </row>
    <row r="937" spans="1:11" x14ac:dyDescent="0.25">
      <c r="A937" s="15">
        <v>400</v>
      </c>
      <c r="B937" s="126"/>
      <c r="C937" s="94"/>
      <c r="D937" s="2">
        <v>8760</v>
      </c>
      <c r="E937" s="20">
        <f t="shared" si="30"/>
        <v>0</v>
      </c>
      <c r="F937" s="20">
        <f t="shared" si="31"/>
        <v>0</v>
      </c>
      <c r="G937" s="101">
        <f t="shared" si="32"/>
        <v>0</v>
      </c>
      <c r="H937" s="20">
        <f t="shared" si="33"/>
        <v>0</v>
      </c>
      <c r="I937" s="20">
        <f t="shared" si="34"/>
        <v>0</v>
      </c>
      <c r="J937" s="20">
        <f t="shared" si="35"/>
        <v>0</v>
      </c>
      <c r="K937" s="19"/>
    </row>
    <row r="938" spans="1:11" x14ac:dyDescent="0.25">
      <c r="A938" s="15">
        <v>450</v>
      </c>
      <c r="B938" s="126"/>
      <c r="C938" s="94"/>
      <c r="D938" s="2">
        <v>8760</v>
      </c>
      <c r="E938" s="20">
        <f t="shared" si="30"/>
        <v>0</v>
      </c>
      <c r="F938" s="20">
        <f t="shared" si="31"/>
        <v>0</v>
      </c>
      <c r="G938" s="101">
        <f t="shared" si="32"/>
        <v>0</v>
      </c>
      <c r="H938" s="20">
        <f t="shared" si="33"/>
        <v>0</v>
      </c>
      <c r="I938" s="20">
        <f t="shared" si="34"/>
        <v>0</v>
      </c>
      <c r="J938" s="20">
        <f t="shared" si="35"/>
        <v>0</v>
      </c>
      <c r="K938" s="19"/>
    </row>
    <row r="939" spans="1:11" x14ac:dyDescent="0.25">
      <c r="A939" s="15">
        <v>500</v>
      </c>
      <c r="B939" s="126"/>
      <c r="C939" s="94"/>
      <c r="D939" s="2">
        <v>8760</v>
      </c>
      <c r="E939" s="20">
        <f t="shared" si="30"/>
        <v>0</v>
      </c>
      <c r="F939" s="20">
        <f t="shared" si="31"/>
        <v>0</v>
      </c>
      <c r="G939" s="101">
        <f t="shared" si="32"/>
        <v>0</v>
      </c>
      <c r="H939" s="20">
        <f t="shared" si="33"/>
        <v>0</v>
      </c>
      <c r="I939" s="20">
        <f t="shared" si="34"/>
        <v>0</v>
      </c>
      <c r="J939" s="20">
        <f t="shared" si="35"/>
        <v>0</v>
      </c>
      <c r="K939" s="19"/>
    </row>
    <row r="940" spans="1:11" x14ac:dyDescent="0.25">
      <c r="A940" s="15">
        <v>600</v>
      </c>
      <c r="B940" s="126"/>
      <c r="C940" s="94"/>
      <c r="D940" s="2">
        <v>8760</v>
      </c>
      <c r="E940" s="20">
        <f t="shared" si="30"/>
        <v>0</v>
      </c>
      <c r="F940" s="20">
        <f t="shared" si="31"/>
        <v>0</v>
      </c>
      <c r="G940" s="101">
        <f t="shared" si="32"/>
        <v>0</v>
      </c>
      <c r="H940" s="20">
        <f t="shared" si="33"/>
        <v>0</v>
      </c>
      <c r="I940" s="20">
        <f t="shared" si="34"/>
        <v>0</v>
      </c>
      <c r="J940" s="20">
        <f t="shared" si="35"/>
        <v>0</v>
      </c>
      <c r="K940" s="19"/>
    </row>
    <row r="941" spans="1:11" x14ac:dyDescent="0.25">
      <c r="A941" s="15">
        <v>700</v>
      </c>
      <c r="B941" s="126"/>
      <c r="C941" s="94"/>
      <c r="D941" s="2">
        <v>8760</v>
      </c>
      <c r="E941" s="20">
        <f t="shared" si="30"/>
        <v>0</v>
      </c>
      <c r="F941" s="20">
        <f t="shared" si="31"/>
        <v>0</v>
      </c>
      <c r="G941" s="101">
        <f t="shared" si="32"/>
        <v>0</v>
      </c>
      <c r="H941" s="20">
        <f t="shared" si="33"/>
        <v>0</v>
      </c>
      <c r="I941" s="20">
        <f t="shared" si="34"/>
        <v>0</v>
      </c>
      <c r="J941" s="20">
        <f t="shared" si="35"/>
        <v>0</v>
      </c>
      <c r="K941" s="19"/>
    </row>
    <row r="942" spans="1:11" x14ac:dyDescent="0.25">
      <c r="A942" s="15">
        <v>800</v>
      </c>
      <c r="B942" s="126"/>
      <c r="C942" s="94"/>
      <c r="D942" s="2">
        <v>8760</v>
      </c>
      <c r="E942" s="20">
        <f t="shared" si="30"/>
        <v>0</v>
      </c>
      <c r="F942" s="20">
        <f t="shared" si="31"/>
        <v>0</v>
      </c>
      <c r="G942" s="101">
        <f t="shared" si="32"/>
        <v>0</v>
      </c>
      <c r="H942" s="20">
        <f t="shared" si="33"/>
        <v>0</v>
      </c>
      <c r="I942" s="20">
        <f t="shared" si="34"/>
        <v>0</v>
      </c>
      <c r="J942" s="20">
        <f t="shared" si="35"/>
        <v>0</v>
      </c>
      <c r="K942" s="19"/>
    </row>
    <row r="943" spans="1:11" x14ac:dyDescent="0.25">
      <c r="A943" s="15">
        <v>900</v>
      </c>
      <c r="B943" s="126"/>
      <c r="C943" s="94"/>
      <c r="D943" s="2">
        <v>8760</v>
      </c>
      <c r="E943" s="20">
        <f t="shared" si="30"/>
        <v>0</v>
      </c>
      <c r="F943" s="20">
        <f t="shared" si="31"/>
        <v>0</v>
      </c>
      <c r="G943" s="101">
        <f t="shared" si="32"/>
        <v>0</v>
      </c>
      <c r="H943" s="20">
        <f t="shared" si="33"/>
        <v>0</v>
      </c>
      <c r="I943" s="20">
        <f t="shared" si="34"/>
        <v>0</v>
      </c>
      <c r="J943" s="20">
        <f t="shared" si="35"/>
        <v>0</v>
      </c>
      <c r="K943" s="19"/>
    </row>
    <row r="944" spans="1:11" x14ac:dyDescent="0.25">
      <c r="A944" s="15">
        <v>1000</v>
      </c>
      <c r="B944" s="126"/>
      <c r="C944" s="94"/>
      <c r="D944" s="2">
        <v>8760</v>
      </c>
      <c r="E944" s="20">
        <f t="shared" si="30"/>
        <v>0</v>
      </c>
      <c r="F944" s="20">
        <f t="shared" si="31"/>
        <v>0</v>
      </c>
      <c r="G944" s="101">
        <f t="shared" si="32"/>
        <v>0</v>
      </c>
      <c r="H944" s="20">
        <f t="shared" si="33"/>
        <v>0</v>
      </c>
      <c r="I944" s="20">
        <f t="shared" si="34"/>
        <v>0</v>
      </c>
      <c r="J944" s="20">
        <f t="shared" si="35"/>
        <v>0</v>
      </c>
      <c r="K944" s="19"/>
    </row>
    <row r="945" spans="1:11" x14ac:dyDescent="0.25">
      <c r="A945" s="15">
        <v>1100</v>
      </c>
      <c r="B945" s="126"/>
      <c r="C945" s="94"/>
      <c r="D945" s="2">
        <v>8760</v>
      </c>
      <c r="E945" s="20">
        <f t="shared" si="30"/>
        <v>0</v>
      </c>
      <c r="F945" s="20">
        <f t="shared" si="31"/>
        <v>0</v>
      </c>
      <c r="G945" s="101">
        <f t="shared" si="32"/>
        <v>0</v>
      </c>
      <c r="H945" s="20">
        <f t="shared" si="33"/>
        <v>0</v>
      </c>
      <c r="I945" s="20">
        <f t="shared" si="34"/>
        <v>0</v>
      </c>
      <c r="J945" s="20">
        <f t="shared" si="35"/>
        <v>0</v>
      </c>
      <c r="K945" s="19"/>
    </row>
    <row r="946" spans="1:11" x14ac:dyDescent="0.25">
      <c r="A946" s="15">
        <v>1200</v>
      </c>
      <c r="B946" s="126"/>
      <c r="C946" s="94"/>
      <c r="D946" s="2">
        <v>8760</v>
      </c>
      <c r="E946" s="20">
        <f t="shared" si="30"/>
        <v>0</v>
      </c>
      <c r="F946" s="20">
        <f t="shared" si="31"/>
        <v>0</v>
      </c>
      <c r="G946" s="101">
        <f t="shared" si="32"/>
        <v>0</v>
      </c>
      <c r="H946" s="20">
        <f t="shared" si="33"/>
        <v>0</v>
      </c>
      <c r="I946" s="20">
        <f t="shared" si="34"/>
        <v>0</v>
      </c>
      <c r="J946" s="20">
        <f t="shared" si="35"/>
        <v>0</v>
      </c>
      <c r="K946" s="19"/>
    </row>
    <row r="947" spans="1:11" x14ac:dyDescent="0.25">
      <c r="A947" s="15">
        <v>1400</v>
      </c>
      <c r="B947" s="126"/>
      <c r="C947" s="94"/>
      <c r="D947" s="2">
        <v>8760</v>
      </c>
      <c r="E947" s="20">
        <f t="shared" si="30"/>
        <v>0</v>
      </c>
      <c r="F947" s="20">
        <f t="shared" si="31"/>
        <v>0</v>
      </c>
      <c r="G947" s="101">
        <f t="shared" si="32"/>
        <v>0</v>
      </c>
      <c r="H947" s="20">
        <f t="shared" si="33"/>
        <v>0</v>
      </c>
      <c r="I947" s="20">
        <f t="shared" si="34"/>
        <v>0</v>
      </c>
      <c r="J947" s="20">
        <f t="shared" si="35"/>
        <v>0</v>
      </c>
      <c r="K947" s="19"/>
    </row>
    <row r="948" spans="1:11" x14ac:dyDescent="0.25">
      <c r="A948" s="15">
        <v>1600</v>
      </c>
      <c r="B948" s="126"/>
      <c r="C948" s="94"/>
      <c r="D948" s="2">
        <v>8760</v>
      </c>
      <c r="E948" s="20">
        <f t="shared" si="30"/>
        <v>0</v>
      </c>
      <c r="F948" s="20">
        <f t="shared" si="31"/>
        <v>0</v>
      </c>
      <c r="G948" s="101">
        <f t="shared" si="32"/>
        <v>0</v>
      </c>
      <c r="H948" s="20">
        <f t="shared" si="33"/>
        <v>0</v>
      </c>
      <c r="I948" s="20">
        <f t="shared" si="34"/>
        <v>0</v>
      </c>
      <c r="J948" s="20">
        <f t="shared" si="35"/>
        <v>0</v>
      </c>
      <c r="K948" s="19"/>
    </row>
    <row r="949" spans="1:11" x14ac:dyDescent="0.25">
      <c r="A949" s="17">
        <v>1800</v>
      </c>
      <c r="B949" s="126"/>
      <c r="C949" s="94"/>
      <c r="D949" s="2">
        <v>8760</v>
      </c>
      <c r="E949" s="20">
        <f t="shared" si="30"/>
        <v>0</v>
      </c>
      <c r="F949" s="20">
        <f t="shared" si="31"/>
        <v>0</v>
      </c>
      <c r="G949" s="101">
        <f t="shared" si="32"/>
        <v>0</v>
      </c>
      <c r="H949" s="20">
        <f t="shared" si="33"/>
        <v>0</v>
      </c>
      <c r="I949" s="20">
        <f t="shared" si="34"/>
        <v>0</v>
      </c>
      <c r="J949" s="20">
        <f t="shared" si="35"/>
        <v>0</v>
      </c>
      <c r="K949" s="19"/>
    </row>
    <row r="950" spans="1:11" x14ac:dyDescent="0.25">
      <c r="A950" s="17">
        <v>2000</v>
      </c>
      <c r="B950" s="126"/>
      <c r="C950" s="94"/>
      <c r="D950" s="2">
        <v>8760</v>
      </c>
      <c r="E950" s="20">
        <f t="shared" si="30"/>
        <v>0</v>
      </c>
      <c r="F950" s="20">
        <f t="shared" si="31"/>
        <v>0</v>
      </c>
      <c r="G950" s="101">
        <f t="shared" si="32"/>
        <v>0</v>
      </c>
      <c r="H950" s="20">
        <f t="shared" si="33"/>
        <v>0</v>
      </c>
      <c r="I950" s="20">
        <f t="shared" si="34"/>
        <v>0</v>
      </c>
      <c r="J950" s="20">
        <f t="shared" si="35"/>
        <v>0</v>
      </c>
      <c r="K950" s="19"/>
    </row>
    <row r="951" spans="1:11" x14ac:dyDescent="0.25">
      <c r="A951" s="32"/>
      <c r="B951" s="33"/>
      <c r="C951" s="19"/>
      <c r="D951" s="45" t="s">
        <v>224</v>
      </c>
      <c r="E951" s="102">
        <f>SUM(E917:E950)</f>
        <v>0</v>
      </c>
      <c r="F951" s="102">
        <f t="shared" ref="F951:J951" si="36">SUM(F917:F950)</f>
        <v>0</v>
      </c>
      <c r="G951" s="102">
        <f t="shared" si="36"/>
        <v>0</v>
      </c>
      <c r="H951" s="102">
        <f t="shared" si="36"/>
        <v>0</v>
      </c>
      <c r="I951" s="102">
        <f t="shared" si="36"/>
        <v>0</v>
      </c>
      <c r="J951" s="102">
        <f t="shared" si="36"/>
        <v>0</v>
      </c>
      <c r="K951" s="19"/>
    </row>
    <row r="952" spans="1:11" x14ac:dyDescent="0.25">
      <c r="A952" s="32"/>
      <c r="B952" s="33"/>
      <c r="C952" s="19"/>
      <c r="D952" s="19"/>
      <c r="E952" s="19"/>
      <c r="F952" s="19"/>
      <c r="G952" s="33"/>
      <c r="H952" s="19"/>
      <c r="I952" s="19"/>
      <c r="J952" s="19"/>
      <c r="K952" s="19"/>
    </row>
    <row r="953" spans="1:11" ht="15.75" x14ac:dyDescent="0.25">
      <c r="A953" s="53" t="s">
        <v>360</v>
      </c>
    </row>
    <row r="954" spans="1:11" ht="15" customHeight="1" x14ac:dyDescent="0.25">
      <c r="A954" s="184" t="s">
        <v>475</v>
      </c>
      <c r="B954" s="184"/>
      <c r="C954" s="184"/>
      <c r="D954" s="184"/>
      <c r="E954" s="184"/>
      <c r="F954" s="184"/>
      <c r="G954" s="184"/>
      <c r="H954" s="184"/>
      <c r="I954" s="184"/>
      <c r="J954" s="184"/>
      <c r="K954" s="184"/>
    </row>
    <row r="955" spans="1:11" ht="15" customHeight="1" x14ac:dyDescent="0.25">
      <c r="A955" s="184" t="s">
        <v>476</v>
      </c>
      <c r="B955" s="184"/>
      <c r="C955" s="184"/>
      <c r="D955" s="184"/>
      <c r="E955" s="184"/>
      <c r="F955" s="184"/>
      <c r="G955" s="184"/>
      <c r="H955" s="184"/>
      <c r="I955" s="184"/>
      <c r="J955" s="184"/>
      <c r="K955" s="184"/>
    </row>
    <row r="956" spans="1:11" ht="15.75" x14ac:dyDescent="0.25">
      <c r="A956" s="178" t="s">
        <v>477</v>
      </c>
      <c r="B956" s="178"/>
      <c r="C956" s="178"/>
      <c r="D956" s="178"/>
      <c r="E956" s="178"/>
      <c r="F956" s="178"/>
      <c r="G956" s="178"/>
      <c r="H956" s="178"/>
      <c r="I956" s="178"/>
      <c r="J956" s="178"/>
      <c r="K956" s="178"/>
    </row>
    <row r="957" spans="1:11" ht="31.5" x14ac:dyDescent="0.25">
      <c r="A957" s="52" t="s">
        <v>231</v>
      </c>
    </row>
    <row r="958" spans="1:11" ht="18.75" x14ac:dyDescent="0.25">
      <c r="A958" s="178" t="s">
        <v>478</v>
      </c>
      <c r="B958" s="178"/>
      <c r="C958" s="178"/>
      <c r="D958" s="178"/>
      <c r="E958" s="178"/>
      <c r="F958" s="178"/>
      <c r="G958" s="178"/>
      <c r="H958" s="178"/>
      <c r="I958" s="178"/>
      <c r="J958" s="178"/>
      <c r="K958" s="178"/>
    </row>
    <row r="959" spans="1:11" ht="39" customHeight="1" x14ac:dyDescent="0.25">
      <c r="A959" s="182" t="s">
        <v>479</v>
      </c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</row>
    <row r="960" spans="1:11" ht="52.5" customHeight="1" x14ac:dyDescent="0.25">
      <c r="A960" s="184" t="s">
        <v>480</v>
      </c>
      <c r="B960" s="184"/>
      <c r="C960" s="184"/>
      <c r="D960" s="184"/>
      <c r="E960" s="184"/>
      <c r="F960" s="184"/>
      <c r="G960" s="184"/>
      <c r="H960" s="184"/>
      <c r="I960" s="184"/>
      <c r="J960" s="184"/>
      <c r="K960" s="184"/>
    </row>
    <row r="961" spans="1:11" ht="15" customHeight="1" x14ac:dyDescent="0.25">
      <c r="A961" s="184" t="s">
        <v>481</v>
      </c>
      <c r="B961" s="184"/>
      <c r="C961" s="184"/>
      <c r="D961" s="184"/>
      <c r="E961" s="184"/>
      <c r="F961" s="184"/>
      <c r="G961" s="184"/>
      <c r="H961" s="184"/>
      <c r="I961" s="184"/>
      <c r="J961" s="184"/>
      <c r="K961" s="184"/>
    </row>
    <row r="962" spans="1:11" ht="34.5" customHeight="1" x14ac:dyDescent="0.25">
      <c r="A962" s="183" t="s">
        <v>482</v>
      </c>
      <c r="B962" s="183"/>
      <c r="C962" s="183"/>
      <c r="D962" s="183"/>
      <c r="E962" s="183"/>
      <c r="F962" s="183"/>
      <c r="G962" s="183"/>
      <c r="H962" s="183"/>
      <c r="I962" s="183"/>
      <c r="J962" s="183"/>
      <c r="K962" s="183"/>
    </row>
    <row r="963" spans="1:11" ht="15.75" x14ac:dyDescent="0.25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</row>
    <row r="964" spans="1:11" ht="48" x14ac:dyDescent="0.25">
      <c r="A964" s="62"/>
      <c r="B964" s="84" t="s">
        <v>360</v>
      </c>
      <c r="C964" s="89" t="s">
        <v>416</v>
      </c>
      <c r="D964" s="96" t="s">
        <v>417</v>
      </c>
      <c r="E964" s="77" t="s">
        <v>418</v>
      </c>
      <c r="F964" s="85" t="s">
        <v>244</v>
      </c>
      <c r="G964" s="86" t="s">
        <v>85</v>
      </c>
      <c r="H964" s="86" t="s">
        <v>86</v>
      </c>
      <c r="I964" s="87" t="s">
        <v>386</v>
      </c>
      <c r="J964" s="105" t="s">
        <v>117</v>
      </c>
      <c r="K964" s="62"/>
    </row>
    <row r="965" spans="1:11" ht="15.75" x14ac:dyDescent="0.25">
      <c r="A965" s="62"/>
      <c r="B965" s="28"/>
      <c r="C965" s="93"/>
      <c r="D965" s="93"/>
      <c r="E965" s="2"/>
      <c r="F965" s="2">
        <v>1E-3</v>
      </c>
      <c r="G965" s="93"/>
      <c r="H965" s="2">
        <v>3</v>
      </c>
      <c r="I965" s="2">
        <v>365</v>
      </c>
      <c r="J965" s="20">
        <f>E965*F965*G965*H965*I965</f>
        <v>0</v>
      </c>
      <c r="K965" s="62"/>
    </row>
    <row r="966" spans="1:11" ht="15.75" x14ac:dyDescent="0.25">
      <c r="A966" s="62"/>
      <c r="B966" s="19"/>
      <c r="C966" s="93"/>
      <c r="D966" s="93"/>
      <c r="E966" s="2"/>
      <c r="F966" s="2">
        <v>1E-3</v>
      </c>
      <c r="G966" s="93"/>
      <c r="H966" s="2">
        <v>3</v>
      </c>
      <c r="I966" s="2">
        <v>365</v>
      </c>
      <c r="J966" s="20">
        <f t="shared" ref="J966:J976" si="37">E966*F966*G966*H966*I966</f>
        <v>0</v>
      </c>
      <c r="K966" s="62"/>
    </row>
    <row r="967" spans="1:11" ht="15.75" x14ac:dyDescent="0.25">
      <c r="A967" s="62"/>
      <c r="B967" s="19"/>
      <c r="C967" s="93"/>
      <c r="D967" s="93"/>
      <c r="E967" s="2"/>
      <c r="F967" s="2">
        <v>1E-3</v>
      </c>
      <c r="G967" s="93"/>
      <c r="H967" s="2">
        <v>3</v>
      </c>
      <c r="I967" s="2">
        <v>365</v>
      </c>
      <c r="J967" s="20">
        <f t="shared" si="37"/>
        <v>0</v>
      </c>
      <c r="K967" s="62"/>
    </row>
    <row r="968" spans="1:11" ht="15.75" x14ac:dyDescent="0.25">
      <c r="A968" s="62"/>
      <c r="B968" s="27"/>
      <c r="C968" s="93"/>
      <c r="D968" s="93"/>
      <c r="E968" s="2"/>
      <c r="F968" s="2">
        <v>1E-3</v>
      </c>
      <c r="G968" s="93"/>
      <c r="H968" s="2">
        <v>3</v>
      </c>
      <c r="I968" s="2">
        <v>365</v>
      </c>
      <c r="J968" s="20">
        <f t="shared" si="37"/>
        <v>0</v>
      </c>
      <c r="K968" s="62"/>
    </row>
    <row r="969" spans="1:11" ht="15.75" x14ac:dyDescent="0.25">
      <c r="A969" s="62"/>
      <c r="B969" s="19"/>
      <c r="C969" s="94"/>
      <c r="D969" s="94"/>
      <c r="E969" s="2"/>
      <c r="F969" s="2">
        <v>1E-3</v>
      </c>
      <c r="G969" s="94"/>
      <c r="H969" s="2">
        <v>3</v>
      </c>
      <c r="I969" s="2">
        <v>365</v>
      </c>
      <c r="J969" s="20">
        <f t="shared" si="37"/>
        <v>0</v>
      </c>
      <c r="K969" s="62"/>
    </row>
    <row r="970" spans="1:11" ht="15.75" x14ac:dyDescent="0.25">
      <c r="A970" s="62"/>
      <c r="B970" s="19"/>
      <c r="C970" s="94"/>
      <c r="D970" s="94"/>
      <c r="E970" s="2"/>
      <c r="F970" s="2">
        <v>1E-3</v>
      </c>
      <c r="G970" s="94"/>
      <c r="H970" s="2">
        <v>3</v>
      </c>
      <c r="I970" s="2">
        <v>365</v>
      </c>
      <c r="J970" s="20">
        <f t="shared" si="37"/>
        <v>0</v>
      </c>
      <c r="K970" s="62"/>
    </row>
    <row r="971" spans="1:11" ht="15.75" x14ac:dyDescent="0.25">
      <c r="A971" s="62"/>
      <c r="B971" s="19"/>
      <c r="C971" s="94"/>
      <c r="D971" s="94"/>
      <c r="E971" s="2"/>
      <c r="F971" s="2">
        <v>1E-3</v>
      </c>
      <c r="G971" s="94"/>
      <c r="H971" s="2">
        <v>3</v>
      </c>
      <c r="I971" s="2">
        <v>365</v>
      </c>
      <c r="J971" s="20">
        <f t="shared" si="37"/>
        <v>0</v>
      </c>
      <c r="K971" s="62"/>
    </row>
    <row r="972" spans="1:11" ht="15.75" x14ac:dyDescent="0.25">
      <c r="A972" s="62"/>
      <c r="B972" s="19"/>
      <c r="C972" s="94"/>
      <c r="D972" s="94"/>
      <c r="E972" s="2"/>
      <c r="F972" s="2">
        <v>1E-3</v>
      </c>
      <c r="G972" s="94"/>
      <c r="H972" s="2">
        <v>3</v>
      </c>
      <c r="I972" s="2">
        <v>365</v>
      </c>
      <c r="J972" s="20">
        <f t="shared" si="37"/>
        <v>0</v>
      </c>
      <c r="K972" s="62"/>
    </row>
    <row r="973" spans="1:11" ht="15.75" x14ac:dyDescent="0.25">
      <c r="A973" s="62"/>
      <c r="B973" s="19"/>
      <c r="C973" s="94"/>
      <c r="D973" s="94"/>
      <c r="E973" s="2"/>
      <c r="F973" s="2">
        <v>1E-3</v>
      </c>
      <c r="G973" s="94"/>
      <c r="H973" s="2">
        <v>3</v>
      </c>
      <c r="I973" s="2">
        <v>365</v>
      </c>
      <c r="J973" s="20">
        <f t="shared" si="37"/>
        <v>0</v>
      </c>
      <c r="K973" s="62"/>
    </row>
    <row r="974" spans="1:11" ht="15.75" x14ac:dyDescent="0.25">
      <c r="A974" s="62"/>
      <c r="B974" s="19"/>
      <c r="C974" s="94"/>
      <c r="D974" s="94"/>
      <c r="E974" s="2"/>
      <c r="F974" s="2">
        <v>1E-3</v>
      </c>
      <c r="G974" s="94"/>
      <c r="H974" s="2">
        <v>3</v>
      </c>
      <c r="I974" s="2">
        <v>365</v>
      </c>
      <c r="J974" s="20">
        <f t="shared" si="37"/>
        <v>0</v>
      </c>
      <c r="K974" s="62"/>
    </row>
    <row r="975" spans="1:11" ht="15.75" x14ac:dyDescent="0.25">
      <c r="A975" s="62"/>
      <c r="B975" s="19"/>
      <c r="C975" s="94"/>
      <c r="D975" s="94"/>
      <c r="E975" s="2"/>
      <c r="F975" s="2">
        <v>1E-3</v>
      </c>
      <c r="G975" s="94"/>
      <c r="H975" s="2">
        <v>3</v>
      </c>
      <c r="I975" s="2">
        <v>365</v>
      </c>
      <c r="J975" s="20">
        <f t="shared" si="37"/>
        <v>0</v>
      </c>
      <c r="K975" s="62"/>
    </row>
    <row r="976" spans="1:11" ht="15.75" x14ac:dyDescent="0.25">
      <c r="A976" s="62"/>
      <c r="B976" s="19"/>
      <c r="C976" s="94"/>
      <c r="D976" s="94"/>
      <c r="E976" s="2"/>
      <c r="F976" s="2">
        <v>1E-3</v>
      </c>
      <c r="G976" s="94"/>
      <c r="H976" s="2">
        <v>3</v>
      </c>
      <c r="I976" s="2">
        <v>365</v>
      </c>
      <c r="J976" s="20">
        <f t="shared" si="37"/>
        <v>0</v>
      </c>
      <c r="K976" s="62"/>
    </row>
    <row r="977" spans="1:11" ht="15.75" x14ac:dyDescent="0.25">
      <c r="A977" s="62"/>
      <c r="I977" s="45" t="s">
        <v>224</v>
      </c>
      <c r="J977" s="103">
        <f>SUM(J965:J976)</f>
        <v>0</v>
      </c>
      <c r="K977" s="62"/>
    </row>
    <row r="978" spans="1:11" ht="15.75" x14ac:dyDescent="0.25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</row>
    <row r="979" spans="1:11" ht="54.75" customHeight="1" x14ac:dyDescent="0.25">
      <c r="A979" s="183" t="s">
        <v>483</v>
      </c>
      <c r="B979" s="183"/>
      <c r="C979" s="183"/>
      <c r="D979" s="183"/>
      <c r="E979" s="183"/>
      <c r="F979" s="183"/>
      <c r="G979" s="183"/>
      <c r="H979" s="183"/>
      <c r="I979" s="183"/>
      <c r="J979" s="183"/>
      <c r="K979" s="183"/>
    </row>
    <row r="980" spans="1:11" ht="15" customHeight="1" x14ac:dyDescent="0.25">
      <c r="A980" s="183" t="s">
        <v>484</v>
      </c>
      <c r="B980" s="183"/>
      <c r="C980" s="183"/>
      <c r="D980" s="183"/>
      <c r="E980" s="183"/>
      <c r="F980" s="183"/>
      <c r="G980" s="183"/>
      <c r="H980" s="183"/>
      <c r="I980" s="183"/>
      <c r="J980" s="183"/>
      <c r="K980" s="183"/>
    </row>
    <row r="981" spans="1:11" ht="15.75" x14ac:dyDescent="0.25">
      <c r="A981" s="53"/>
    </row>
    <row r="982" spans="1:11" ht="15.75" x14ac:dyDescent="0.25">
      <c r="A982" s="177" t="s">
        <v>485</v>
      </c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</row>
    <row r="983" spans="1:11" ht="15.75" x14ac:dyDescent="0.25">
      <c r="A983" s="177" t="s">
        <v>486</v>
      </c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</row>
    <row r="984" spans="1:11" ht="105.75" customHeight="1" x14ac:dyDescent="0.25">
      <c r="A984" s="182" t="s">
        <v>573</v>
      </c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</row>
    <row r="985" spans="1:11" ht="147" customHeight="1" x14ac:dyDescent="0.25">
      <c r="A985" s="182" t="s">
        <v>572</v>
      </c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</row>
    <row r="986" spans="1:11" ht="78.75" customHeight="1" x14ac:dyDescent="0.25">
      <c r="A986" s="182" t="s">
        <v>575</v>
      </c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</row>
    <row r="987" spans="1:11" ht="70.5" customHeight="1" x14ac:dyDescent="0.25">
      <c r="A987" s="182" t="s">
        <v>574</v>
      </c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</row>
  </sheetData>
  <mergeCells count="321">
    <mergeCell ref="A151:K151"/>
    <mergeCell ref="A119:K119"/>
    <mergeCell ref="A117:K117"/>
    <mergeCell ref="A116:K116"/>
    <mergeCell ref="A115:K115"/>
    <mergeCell ref="A157:K157"/>
    <mergeCell ref="A160:K160"/>
    <mergeCell ref="A303:K303"/>
    <mergeCell ref="A161:K161"/>
    <mergeCell ref="A162:K162"/>
    <mergeCell ref="A164:K164"/>
    <mergeCell ref="A184:K184"/>
    <mergeCell ref="A186:K186"/>
    <mergeCell ref="A206:K206"/>
    <mergeCell ref="A152:K152"/>
    <mergeCell ref="A153:K153"/>
    <mergeCell ref="A154:K154"/>
    <mergeCell ref="A155:K155"/>
    <mergeCell ref="A158:K158"/>
    <mergeCell ref="A159:K159"/>
    <mergeCell ref="A214:K214"/>
    <mergeCell ref="A215:K215"/>
    <mergeCell ref="A216:K216"/>
    <mergeCell ref="A236:K236"/>
    <mergeCell ref="A983:K983"/>
    <mergeCell ref="A984:K984"/>
    <mergeCell ref="A985:K985"/>
    <mergeCell ref="A986:K986"/>
    <mergeCell ref="A987:K987"/>
    <mergeCell ref="A90:K90"/>
    <mergeCell ref="A89:K89"/>
    <mergeCell ref="A88:K88"/>
    <mergeCell ref="A87:K87"/>
    <mergeCell ref="A492:K492"/>
    <mergeCell ref="A956:K956"/>
    <mergeCell ref="A958:K958"/>
    <mergeCell ref="A959:K959"/>
    <mergeCell ref="A960:K960"/>
    <mergeCell ref="A961:K961"/>
    <mergeCell ref="A962:K962"/>
    <mergeCell ref="A979:K979"/>
    <mergeCell ref="A980:K980"/>
    <mergeCell ref="A982:K982"/>
    <mergeCell ref="A827:K827"/>
    <mergeCell ref="A861:K861"/>
    <mergeCell ref="A870:K870"/>
    <mergeCell ref="A871:K871"/>
    <mergeCell ref="A872:K872"/>
    <mergeCell ref="A873:K873"/>
    <mergeCell ref="A874:K874"/>
    <mergeCell ref="A954:K954"/>
    <mergeCell ref="A955:K955"/>
    <mergeCell ref="A808:K808"/>
    <mergeCell ref="A810:K810"/>
    <mergeCell ref="A811:K811"/>
    <mergeCell ref="A812:K812"/>
    <mergeCell ref="A813:K813"/>
    <mergeCell ref="A814:K814"/>
    <mergeCell ref="A820:K820"/>
    <mergeCell ref="A821:K821"/>
    <mergeCell ref="A826:K826"/>
    <mergeCell ref="A859:K859"/>
    <mergeCell ref="A726:K726"/>
    <mergeCell ref="A727:K727"/>
    <mergeCell ref="A729:K729"/>
    <mergeCell ref="A735:K735"/>
    <mergeCell ref="A803:K803"/>
    <mergeCell ref="A804:K804"/>
    <mergeCell ref="A805:K805"/>
    <mergeCell ref="A806:K806"/>
    <mergeCell ref="A807:K807"/>
    <mergeCell ref="A694:K694"/>
    <mergeCell ref="A700:K700"/>
    <mergeCell ref="A701:K701"/>
    <mergeCell ref="A702:K702"/>
    <mergeCell ref="A704:K704"/>
    <mergeCell ref="A721:K721"/>
    <mergeCell ref="A722:K722"/>
    <mergeCell ref="A723:K723"/>
    <mergeCell ref="A725:K725"/>
    <mergeCell ref="A674:K674"/>
    <mergeCell ref="A675:K675"/>
    <mergeCell ref="A676:K676"/>
    <mergeCell ref="A678:K678"/>
    <mergeCell ref="A679:K679"/>
    <mergeCell ref="A684:K684"/>
    <mergeCell ref="A690:K690"/>
    <mergeCell ref="A691:K691"/>
    <mergeCell ref="A692:K692"/>
    <mergeCell ref="E686:E688"/>
    <mergeCell ref="F686:F688"/>
    <mergeCell ref="A10:K10"/>
    <mergeCell ref="A11:K11"/>
    <mergeCell ref="A12:K12"/>
    <mergeCell ref="A14:K14"/>
    <mergeCell ref="A15:K15"/>
    <mergeCell ref="A16:K16"/>
    <mergeCell ref="A4:K4"/>
    <mergeCell ref="A5:K5"/>
    <mergeCell ref="A6:K6"/>
    <mergeCell ref="A7:K7"/>
    <mergeCell ref="A9:K9"/>
    <mergeCell ref="A23:K23"/>
    <mergeCell ref="A24:K24"/>
    <mergeCell ref="A25:K25"/>
    <mergeCell ref="A26:K26"/>
    <mergeCell ref="A27:K27"/>
    <mergeCell ref="A28:K28"/>
    <mergeCell ref="A17:K17"/>
    <mergeCell ref="A18:K18"/>
    <mergeCell ref="A19:K19"/>
    <mergeCell ref="A20:K20"/>
    <mergeCell ref="A21:K21"/>
    <mergeCell ref="A22:K22"/>
    <mergeCell ref="A35:K35"/>
    <mergeCell ref="A36:K36"/>
    <mergeCell ref="A37:K37"/>
    <mergeCell ref="A38:K38"/>
    <mergeCell ref="A39:K39"/>
    <mergeCell ref="A40:K40"/>
    <mergeCell ref="A29:K29"/>
    <mergeCell ref="A30:K30"/>
    <mergeCell ref="A31:K31"/>
    <mergeCell ref="A32:K32"/>
    <mergeCell ref="A33:K33"/>
    <mergeCell ref="A34:K34"/>
    <mergeCell ref="A47:K47"/>
    <mergeCell ref="A48:K48"/>
    <mergeCell ref="A49:K49"/>
    <mergeCell ref="A50:K50"/>
    <mergeCell ref="A51:K51"/>
    <mergeCell ref="A52:K52"/>
    <mergeCell ref="A41:K41"/>
    <mergeCell ref="A42:K42"/>
    <mergeCell ref="A43:K43"/>
    <mergeCell ref="A44:K44"/>
    <mergeCell ref="A45:K45"/>
    <mergeCell ref="A46:K46"/>
    <mergeCell ref="A59:K59"/>
    <mergeCell ref="A60:K60"/>
    <mergeCell ref="A62:K62"/>
    <mergeCell ref="A63:K63"/>
    <mergeCell ref="A65:K65"/>
    <mergeCell ref="A66:K66"/>
    <mergeCell ref="A53:K53"/>
    <mergeCell ref="A54:K54"/>
    <mergeCell ref="A55:K55"/>
    <mergeCell ref="A56:K56"/>
    <mergeCell ref="A57:K57"/>
    <mergeCell ref="A58:K58"/>
    <mergeCell ref="A85:K85"/>
    <mergeCell ref="A67:K67"/>
    <mergeCell ref="A69:K69"/>
    <mergeCell ref="A74:K74"/>
    <mergeCell ref="A75:K75"/>
    <mergeCell ref="A76:K76"/>
    <mergeCell ref="A78:K78"/>
    <mergeCell ref="A103:K103"/>
    <mergeCell ref="A91:K91"/>
    <mergeCell ref="A93:K93"/>
    <mergeCell ref="A99:K99"/>
    <mergeCell ref="A100:K100"/>
    <mergeCell ref="A101:K101"/>
    <mergeCell ref="A86:K86"/>
    <mergeCell ref="A255:K255"/>
    <mergeCell ref="A257:K257"/>
    <mergeCell ref="A207:K207"/>
    <mergeCell ref="A208:K208"/>
    <mergeCell ref="A210:K210"/>
    <mergeCell ref="A211:K211"/>
    <mergeCell ref="A212:K212"/>
    <mergeCell ref="A213:K213"/>
    <mergeCell ref="A268:K268"/>
    <mergeCell ref="A269:K269"/>
    <mergeCell ref="A271:K271"/>
    <mergeCell ref="A286:K286"/>
    <mergeCell ref="A287:K287"/>
    <mergeCell ref="A288:K288"/>
    <mergeCell ref="A262:K262"/>
    <mergeCell ref="A263:K263"/>
    <mergeCell ref="A264:K264"/>
    <mergeCell ref="A265:K265"/>
    <mergeCell ref="A266:K266"/>
    <mergeCell ref="A267:K267"/>
    <mergeCell ref="A300:K300"/>
    <mergeCell ref="A301:K301"/>
    <mergeCell ref="A323:K323"/>
    <mergeCell ref="A325:K325"/>
    <mergeCell ref="A338:K338"/>
    <mergeCell ref="A339:K339"/>
    <mergeCell ref="A289:K289"/>
    <mergeCell ref="A290:K290"/>
    <mergeCell ref="A291:L291"/>
    <mergeCell ref="A293:K293"/>
    <mergeCell ref="A294:K294"/>
    <mergeCell ref="A295:K295"/>
    <mergeCell ref="A296:K296"/>
    <mergeCell ref="A298:K298"/>
    <mergeCell ref="A299:K299"/>
    <mergeCell ref="A348:K348"/>
    <mergeCell ref="A368:K368"/>
    <mergeCell ref="A369:K369"/>
    <mergeCell ref="A370:K370"/>
    <mergeCell ref="A371:K371"/>
    <mergeCell ref="A372:K372"/>
    <mergeCell ref="A340:K340"/>
    <mergeCell ref="A342:K342"/>
    <mergeCell ref="A343:K343"/>
    <mergeCell ref="A344:K344"/>
    <mergeCell ref="A345:K345"/>
    <mergeCell ref="A346:K346"/>
    <mergeCell ref="A385:K385"/>
    <mergeCell ref="A386:K386"/>
    <mergeCell ref="A387:K387"/>
    <mergeCell ref="A388:K388"/>
    <mergeCell ref="A389:K389"/>
    <mergeCell ref="A391:K391"/>
    <mergeCell ref="A373:K373"/>
    <mergeCell ref="A375:K375"/>
    <mergeCell ref="A376:K376"/>
    <mergeCell ref="A377:K377"/>
    <mergeCell ref="A378:K378"/>
    <mergeCell ref="A380:K380"/>
    <mergeCell ref="A403:K403"/>
    <mergeCell ref="A426:K426"/>
    <mergeCell ref="A427:K427"/>
    <mergeCell ref="A428:K428"/>
    <mergeCell ref="A430:K430"/>
    <mergeCell ref="A432:K432"/>
    <mergeCell ref="A396:K396"/>
    <mergeCell ref="A397:K397"/>
    <mergeCell ref="A398:K398"/>
    <mergeCell ref="A400:K400"/>
    <mergeCell ref="A401:K401"/>
    <mergeCell ref="A402:K402"/>
    <mergeCell ref="A439:K439"/>
    <mergeCell ref="A440:K440"/>
    <mergeCell ref="A441:K441"/>
    <mergeCell ref="A442:K442"/>
    <mergeCell ref="A443:K443"/>
    <mergeCell ref="A444:K444"/>
    <mergeCell ref="A433:K433"/>
    <mergeCell ref="A434:K434"/>
    <mergeCell ref="A435:K435"/>
    <mergeCell ref="A436:K436"/>
    <mergeCell ref="A437:K437"/>
    <mergeCell ref="A438:K438"/>
    <mergeCell ref="A494:K494"/>
    <mergeCell ref="A495:K495"/>
    <mergeCell ref="A496:K496"/>
    <mergeCell ref="A497:K497"/>
    <mergeCell ref="A498:K498"/>
    <mergeCell ref="A500:K500"/>
    <mergeCell ref="A446:K446"/>
    <mergeCell ref="A447:K447"/>
    <mergeCell ref="A448:K448"/>
    <mergeCell ref="A449:K449"/>
    <mergeCell ref="A451:K451"/>
    <mergeCell ref="A457:K457"/>
    <mergeCell ref="A540:K540"/>
    <mergeCell ref="A542:K542"/>
    <mergeCell ref="A548:K548"/>
    <mergeCell ref="A549:K549"/>
    <mergeCell ref="A550:K550"/>
    <mergeCell ref="A552:K552"/>
    <mergeCell ref="A533:K533"/>
    <mergeCell ref="A534:K534"/>
    <mergeCell ref="A535:K535"/>
    <mergeCell ref="A536:K536"/>
    <mergeCell ref="A538:K538"/>
    <mergeCell ref="A539:K539"/>
    <mergeCell ref="A579:K579"/>
    <mergeCell ref="A584:K584"/>
    <mergeCell ref="A586:K586"/>
    <mergeCell ref="A592:K592"/>
    <mergeCell ref="A593:K593"/>
    <mergeCell ref="A553:K553"/>
    <mergeCell ref="A554:K554"/>
    <mergeCell ref="A555:K555"/>
    <mergeCell ref="A575:K575"/>
    <mergeCell ref="A576:K576"/>
    <mergeCell ref="A577:K577"/>
    <mergeCell ref="D581:E581"/>
    <mergeCell ref="D582:E582"/>
    <mergeCell ref="A602:K602"/>
    <mergeCell ref="A608:K608"/>
    <mergeCell ref="A609:K609"/>
    <mergeCell ref="A610:K610"/>
    <mergeCell ref="A611:K611"/>
    <mergeCell ref="A613:K613"/>
    <mergeCell ref="A594:K594"/>
    <mergeCell ref="A595:K595"/>
    <mergeCell ref="A597:K597"/>
    <mergeCell ref="A598:K598"/>
    <mergeCell ref="A599:K599"/>
    <mergeCell ref="A600:K600"/>
    <mergeCell ref="A630:K630"/>
    <mergeCell ref="A631:K631"/>
    <mergeCell ref="A633:K633"/>
    <mergeCell ref="A639:K639"/>
    <mergeCell ref="A641:K641"/>
    <mergeCell ref="A647:K647"/>
    <mergeCell ref="A614:K614"/>
    <mergeCell ref="A615:K615"/>
    <mergeCell ref="A616:K616"/>
    <mergeCell ref="A617:K617"/>
    <mergeCell ref="A618:K618"/>
    <mergeCell ref="A629:K629"/>
    <mergeCell ref="A668:K668"/>
    <mergeCell ref="A655:K655"/>
    <mergeCell ref="A656:K656"/>
    <mergeCell ref="A658:K658"/>
    <mergeCell ref="A664:K664"/>
    <mergeCell ref="A665:K665"/>
    <mergeCell ref="A666:K666"/>
    <mergeCell ref="A648:K648"/>
    <mergeCell ref="A649:K649"/>
    <mergeCell ref="A650:K650"/>
    <mergeCell ref="A652:K652"/>
    <mergeCell ref="A653:K653"/>
    <mergeCell ref="A654:K654"/>
  </mergeCells>
  <pageMargins left="0.7" right="0.7" top="0.75" bottom="0.75" header="0.3" footer="0.3"/>
  <pageSetup paperSize="9"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2019-01-11T08:37:11Z</dcterms:modified>
</cp:coreProperties>
</file>